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codeName="ThisWorkbook" defaultThemeVersion="124226"/>
  <mc:AlternateContent xmlns:mc="http://schemas.openxmlformats.org/markup-compatibility/2006">
    <mc:Choice Requires="x15">
      <x15ac:absPath xmlns:x15ac="http://schemas.microsoft.com/office/spreadsheetml/2010/11/ac" url="/Users/veronikaschovankova/Desktop/Výzva IROP/01 ZŠ Bratří Čapků/02 Výběrové řízení/Vyhlášení VŘ/verze 21.12.2024 (seznam figur)/RE_ figury/"/>
    </mc:Choice>
  </mc:AlternateContent>
  <xr:revisionPtr revIDLastSave="0" documentId="13_ncr:1_{B485B25C-ED01-3D45-8FA8-04585E342FD0}" xr6:coauthVersionLast="47" xr6:coauthVersionMax="47" xr10:uidLastSave="{00000000-0000-0000-0000-000000000000}"/>
  <bookViews>
    <workbookView xWindow="0" yWindow="500" windowWidth="29040" windowHeight="15720" activeTab="4" xr2:uid="{00000000-000D-0000-FFFF-FFFF00000000}"/>
  </bookViews>
  <sheets>
    <sheet name="Krycí list" sheetId="1" r:id="rId1"/>
    <sheet name="Rekapitulace" sheetId="2" r:id="rId2"/>
    <sheet name="Stavba" sheetId="8" r:id="rId3"/>
    <sheet name="AVT" sheetId="5" r:id="rId4"/>
    <sheet name="Nábytek" sheetId="6" r:id="rId5"/>
    <sheet name="Seznam figur" sheetId="9" r:id="rId6"/>
    <sheet name="#Figury" sheetId="4" state="hidden" r:id="rId7"/>
  </sheets>
  <definedNames>
    <definedName name="_xlnm.Print_Titles" localSheetId="3">AVT!$11:$13</definedName>
    <definedName name="_xlnm.Print_Titles" localSheetId="4">Nábytek!$11:$13</definedName>
    <definedName name="_xlnm.Print_Titles" localSheetId="1">Rekapitulace!$11:$13</definedName>
    <definedName name="_xlnm.Print_Titles" localSheetId="2">Stavba!$11:$13</definedName>
    <definedName name="_xlnm.Print_Area" localSheetId="3">AVT!$A$1:$I$74</definedName>
    <definedName name="_xlnm.Print_Area" localSheetId="4">Nábytek!$A$1:$I$25</definedName>
    <definedName name="_xlnm.Print_Area" localSheetId="5">'Seznam figur'!$A$1:$D$26</definedName>
    <definedName name="_xlnm.Print_Area" localSheetId="2">Stavba!$A$1:$I$176</definedName>
    <definedName name="Z_65E3123D_ED26_44E3_A414_09EEEF825484_.wvu.Cols" localSheetId="3" hidden="1">AVT!#REF!,AVT!#REF!,AVT!#REF!</definedName>
    <definedName name="Z_65E3123D_ED26_44E3_A414_09EEEF825484_.wvu.Cols" localSheetId="4" hidden="1">Nábytek!#REF!,Nábytek!#REF!,Nábytek!#REF!</definedName>
    <definedName name="Z_65E3123D_ED26_44E3_A414_09EEEF825484_.wvu.Cols" localSheetId="1" hidden="1">Rekapitulace!#REF!</definedName>
    <definedName name="Z_65E3123D_ED26_44E3_A414_09EEEF825484_.wvu.Cols" localSheetId="2" hidden="1">Stavba!#REF!,Stavba!#REF!,Stavba!#REF!</definedName>
    <definedName name="Z_65E3123D_ED26_44E3_A414_09EEEF825484_.wvu.PrintArea" localSheetId="3" hidden="1">AVT!$A$1:$I$74</definedName>
    <definedName name="Z_65E3123D_ED26_44E3_A414_09EEEF825484_.wvu.PrintArea" localSheetId="4" hidden="1">Nábytek!$A$1:$I$25</definedName>
    <definedName name="Z_65E3123D_ED26_44E3_A414_09EEEF825484_.wvu.PrintArea" localSheetId="2" hidden="1">Stavba!$A$1:$I$176</definedName>
    <definedName name="Z_65E3123D_ED26_44E3_A414_09EEEF825484_.wvu.PrintTitles" localSheetId="3" hidden="1">AVT!$11:$13</definedName>
    <definedName name="Z_65E3123D_ED26_44E3_A414_09EEEF825484_.wvu.PrintTitles" localSheetId="4" hidden="1">Nábytek!$11:$13</definedName>
    <definedName name="Z_65E3123D_ED26_44E3_A414_09EEEF825484_.wvu.PrintTitles" localSheetId="1" hidden="1">Rekapitulace!$11:$13</definedName>
    <definedName name="Z_65E3123D_ED26_44E3_A414_09EEEF825484_.wvu.PrintTitles" localSheetId="2" hidden="1">Stavba!$11:$13</definedName>
    <definedName name="Z_65E3123D_ED26_44E3_A414_09EEEF825484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65E3123D_ED26_44E3_A414_09EEEF825484_.wvu.Rows" localSheetId="0" hidden="1">'Krycí list'!$1:$1,'Krycí list'!$3:$3,'Krycí list'!$6:$6,'Krycí list'!$8:$8,'Krycí list'!$10:$24</definedName>
    <definedName name="Z_65E3123D_ED26_44E3_A414_09EEEF825484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65E3123D_ED26_44E3_A414_09EEEF825484_.wvu.Rows" localSheetId="2" hidden="1">Stavba!#REF!,Stavba!$18:$18,Stavba!$21:$24,Stavba!#REF!,Stavba!$29:$31,Stavba!$33:$33,Stavba!$38:$40,Stavba!#REF!,Stavba!#REF!,Stavba!#REF!,Stavba!#REF!,Stavba!#REF!,Stavba!#REF!,Stavba!$43:$45,Stavba!#REF!,Stavba!#REF!,Stavba!#REF!,Stavba!#REF!,Stavba!#REF!,Stavba!$61:$61,Stavba!$63:$64,Stavba!$66:$67,Stavba!$70:$73,Stavba!#REF!,Stavba!#REF!,Stavba!#REF!,Stavba!#REF!,Stavba!#REF!,Stavba!#REF!,Stavba!#REF!,Stavba!$75:$80,Stavba!$82:$83,Stavba!#REF!,Stavba!#REF!,Stavba!$85:$85,Stavba!$88:$94,Stavba!#REF!,Stavba!#REF!,Stavba!#REF!,Stavba!#REF!,Stavba!#REF!</definedName>
    <definedName name="Z_82B4F4D9_5370_4303_A97E_2A49E01AF629_.wvu.Cols" localSheetId="3" hidden="1">AVT!#REF!,AVT!#REF!,AVT!#REF!</definedName>
    <definedName name="Z_82B4F4D9_5370_4303_A97E_2A49E01AF629_.wvu.Cols" localSheetId="4" hidden="1">Nábytek!#REF!,Nábytek!#REF!,Nábytek!#REF!</definedName>
    <definedName name="Z_82B4F4D9_5370_4303_A97E_2A49E01AF629_.wvu.Cols" localSheetId="1" hidden="1">Rekapitulace!#REF!</definedName>
    <definedName name="Z_82B4F4D9_5370_4303_A97E_2A49E01AF629_.wvu.Cols" localSheetId="2" hidden="1">Stavba!#REF!,Stavba!#REF!,Stavba!#REF!</definedName>
    <definedName name="Z_82B4F4D9_5370_4303_A97E_2A49E01AF629_.wvu.PrintArea" localSheetId="3" hidden="1">AVT!$A$1:$I$74</definedName>
    <definedName name="Z_82B4F4D9_5370_4303_A97E_2A49E01AF629_.wvu.PrintArea" localSheetId="4" hidden="1">Nábytek!$A$1:$I$25</definedName>
    <definedName name="Z_82B4F4D9_5370_4303_A97E_2A49E01AF629_.wvu.PrintArea" localSheetId="2" hidden="1">Stavba!$A$1:$I$176</definedName>
    <definedName name="Z_82B4F4D9_5370_4303_A97E_2A49E01AF629_.wvu.PrintTitles" localSheetId="3" hidden="1">AVT!$11:$13</definedName>
    <definedName name="Z_82B4F4D9_5370_4303_A97E_2A49E01AF629_.wvu.PrintTitles" localSheetId="4" hidden="1">Nábytek!$11:$13</definedName>
    <definedName name="Z_82B4F4D9_5370_4303_A97E_2A49E01AF629_.wvu.PrintTitles" localSheetId="1" hidden="1">Rekapitulace!$11:$13</definedName>
    <definedName name="Z_82B4F4D9_5370_4303_A97E_2A49E01AF629_.wvu.PrintTitles" localSheetId="2" hidden="1">Stavba!$11:$13</definedName>
    <definedName name="Z_82B4F4D9_5370_4303_A97E_2A49E01AF629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82B4F4D9_5370_4303_A97E_2A49E01AF629_.wvu.Rows" localSheetId="0" hidden="1">'Krycí list'!$1:$1,'Krycí list'!$3:$3,'Krycí list'!$6:$6,'Krycí list'!$8:$8,'Krycí list'!$10:$24</definedName>
    <definedName name="Z_82B4F4D9_5370_4303_A97E_2A49E01AF629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82B4F4D9_5370_4303_A97E_2A49E01AF629_.wvu.Rows" localSheetId="2" hidden="1">Stavba!#REF!,Stavba!$18:$18,Stavba!$21:$24,Stavba!#REF!,Stavba!$29:$31,Stavba!$33:$33,Stavba!$38:$40,Stavba!#REF!,Stavba!#REF!,Stavba!#REF!,Stavba!#REF!,Stavba!#REF!,Stavba!#REF!,Stavba!$43:$45,Stavba!#REF!,Stavba!#REF!,Stavba!#REF!,Stavba!#REF!,Stavba!#REF!,Stavba!$61:$61,Stavba!$63:$64,Stavba!$66:$67,Stavba!$70:$73,Stavba!#REF!,Stavba!#REF!,Stavba!#REF!,Stavba!#REF!,Stavba!#REF!,Stavba!#REF!,Stavba!#REF!,Stavba!$75:$80,Stavba!$82:$83,Stavba!#REF!,Stavba!#REF!,Stavba!$85:$85,Stavba!$88:$94,Stavba!#REF!,Stavba!#REF!,Stavba!#REF!,Stavba!#REF!,Stavba!#REF!</definedName>
    <definedName name="Z_D6CFA044_0C8C_4ECE_96A2_AFF3DD5E0425_.wvu.Cols" localSheetId="3" hidden="1">AVT!#REF!,AVT!#REF!,AVT!#REF!</definedName>
    <definedName name="Z_D6CFA044_0C8C_4ECE_96A2_AFF3DD5E0425_.wvu.Cols" localSheetId="4" hidden="1">Nábytek!#REF!,Nábytek!#REF!,Nábytek!#REF!</definedName>
    <definedName name="Z_D6CFA044_0C8C_4ECE_96A2_AFF3DD5E0425_.wvu.Cols" localSheetId="1" hidden="1">Rekapitulace!#REF!</definedName>
    <definedName name="Z_D6CFA044_0C8C_4ECE_96A2_AFF3DD5E0425_.wvu.Cols" localSheetId="2" hidden="1">Stavba!#REF!,Stavba!#REF!,Stavba!#REF!</definedName>
    <definedName name="Z_D6CFA044_0C8C_4ECE_96A2_AFF3DD5E0425_.wvu.PrintArea" localSheetId="3" hidden="1">AVT!$A$1:$I$74</definedName>
    <definedName name="Z_D6CFA044_0C8C_4ECE_96A2_AFF3DD5E0425_.wvu.PrintArea" localSheetId="4" hidden="1">Nábytek!$A$1:$I$25</definedName>
    <definedName name="Z_D6CFA044_0C8C_4ECE_96A2_AFF3DD5E0425_.wvu.PrintArea" localSheetId="2" hidden="1">Stavba!$A$1:$I$176</definedName>
    <definedName name="Z_D6CFA044_0C8C_4ECE_96A2_AFF3DD5E0425_.wvu.PrintTitles" localSheetId="3" hidden="1">AVT!$11:$13</definedName>
    <definedName name="Z_D6CFA044_0C8C_4ECE_96A2_AFF3DD5E0425_.wvu.PrintTitles" localSheetId="4" hidden="1">Nábytek!$11:$13</definedName>
    <definedName name="Z_D6CFA044_0C8C_4ECE_96A2_AFF3DD5E0425_.wvu.PrintTitles" localSheetId="1" hidden="1">Rekapitulace!$11:$13</definedName>
    <definedName name="Z_D6CFA044_0C8C_4ECE_96A2_AFF3DD5E0425_.wvu.PrintTitles" localSheetId="2" hidden="1">Stavba!$11:$13</definedName>
    <definedName name="Z_D6CFA044_0C8C_4ECE_96A2_AFF3DD5E0425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D6CFA044_0C8C_4ECE_96A2_AFF3DD5E0425_.wvu.Rows" localSheetId="0" hidden="1">'Krycí list'!$1:$1,'Krycí list'!$3:$3,'Krycí list'!$6:$6,'Krycí list'!$8:$8,'Krycí list'!$10:$24</definedName>
    <definedName name="Z_D6CFA044_0C8C_4ECE_96A2_AFF3DD5E0425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D6CFA044_0C8C_4ECE_96A2_AFF3DD5E0425_.wvu.Rows" localSheetId="2" hidden="1">Stavba!#REF!,Stavba!$18:$18,Stavba!$21:$24,Stavba!#REF!,Stavba!$29:$31,Stavba!$33:$33,Stavba!$38:$40,Stavba!#REF!,Stavba!#REF!,Stavba!#REF!,Stavba!#REF!,Stavba!#REF!,Stavba!#REF!,Stavba!$43:$45,Stavba!#REF!,Stavba!#REF!,Stavba!#REF!,Stavba!#REF!,Stavba!#REF!,Stavba!$61:$61,Stavba!$63:$64,Stavba!$66:$67,Stavba!$70:$73,Stavba!#REF!,Stavba!#REF!,Stavba!#REF!,Stavba!#REF!,Stavba!#REF!,Stavba!#REF!,Stavba!#REF!,Stavba!$75:$80,Stavba!$82:$83,Stavba!#REF!,Stavba!#REF!,Stavba!$85:$85,Stavba!$88:$94,Stavba!#REF!,Stavba!#REF!,Stavba!#REF!,Stavba!#REF!,Stavba!#REF!</definedName>
  </definedNames>
  <calcPr calcId="191029"/>
  <customWorkbookViews>
    <customWorkbookView name="Sebastian Fenyk – osobní zobrazení" guid="{65E3123D-ED26-44E3-A414-09EEEF825484}" mergeInterval="0" personalView="1" maximized="1" xWindow="-8" yWindow="-8" windowWidth="1936" windowHeight="1056" activeSheetId="3"/>
    <customWorkbookView name="Vladimír Lazárek – osobní zobrazení" guid="{82B4F4D9-5370-4303-A97E-2A49E01AF629}" mergeInterval="0" personalView="1" maximized="1" xWindow="-8" yWindow="-8" windowWidth="1936" windowHeight="1056" activeSheetId="3"/>
    <customWorkbookView name="Petr Smolík – osobní zobrazení" guid="{D6CFA044-0C8C-4ECE-96A2-AFF3DD5E0425}" mergeInterval="0" personalView="1" maximized="1" xWindow="1911" yWindow="-9" windowWidth="1938" windowHeight="104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8" l="1"/>
  <c r="G66" i="8" s="1"/>
  <c r="G33" i="8" l="1"/>
  <c r="G63" i="8"/>
  <c r="G64" i="8"/>
  <c r="G59" i="8"/>
  <c r="G62" i="8"/>
  <c r="G65" i="8"/>
  <c r="G32" i="8"/>
  <c r="G60" i="8"/>
  <c r="G61" i="8"/>
  <c r="G68" i="8"/>
  <c r="G29" i="8"/>
  <c r="G27" i="8"/>
  <c r="I36" i="8"/>
  <c r="G24" i="8"/>
  <c r="D27" i="9"/>
  <c r="D25" i="9"/>
  <c r="D24" i="9" s="1"/>
  <c r="B25" i="9"/>
  <c r="D21" i="9"/>
  <c r="B21" i="9"/>
  <c r="D17" i="9"/>
  <c r="G21" i="8" s="1"/>
  <c r="D13" i="9"/>
  <c r="D15" i="9" s="1"/>
  <c r="D6" i="9"/>
  <c r="D3" i="9"/>
  <c r="D22" i="9" l="1"/>
  <c r="D9" i="9" l="1"/>
  <c r="G86" i="8"/>
  <c r="I52" i="5"/>
  <c r="I145" i="8" l="1"/>
  <c r="G114" i="8"/>
  <c r="G116" i="8"/>
  <c r="G118" i="8"/>
  <c r="G119" i="8"/>
  <c r="G121" i="8"/>
  <c r="G123" i="8"/>
  <c r="G124" i="8"/>
  <c r="G126" i="8"/>
  <c r="G128" i="8"/>
  <c r="G129" i="8"/>
  <c r="G132" i="8"/>
  <c r="G135" i="8"/>
  <c r="G138" i="8"/>
  <c r="G140" i="8"/>
  <c r="G142" i="8"/>
  <c r="G144" i="8"/>
  <c r="I57" i="8" l="1"/>
  <c r="I56" i="8"/>
  <c r="I55" i="8"/>
  <c r="I54" i="8"/>
  <c r="I53" i="8"/>
  <c r="I52" i="8"/>
  <c r="I51" i="8"/>
  <c r="G165" i="8"/>
  <c r="G167" i="8"/>
  <c r="G169" i="8"/>
  <c r="G170" i="8"/>
  <c r="I50" i="8" l="1"/>
  <c r="I169" i="8" l="1"/>
  <c r="I168" i="8"/>
  <c r="I167" i="8"/>
  <c r="I166" i="8"/>
  <c r="I164" i="8"/>
  <c r="I162" i="8"/>
  <c r="I161" i="8"/>
  <c r="I160" i="8"/>
  <c r="I159" i="8"/>
  <c r="I158" i="8"/>
  <c r="I157" i="8"/>
  <c r="I156" i="8"/>
  <c r="I155" i="8"/>
  <c r="I154" i="8"/>
  <c r="I153" i="8"/>
  <c r="I152" i="8"/>
  <c r="I151" i="8"/>
  <c r="I150" i="8"/>
  <c r="I149" i="8"/>
  <c r="I148" i="8"/>
  <c r="I147" i="8"/>
  <c r="I144" i="8"/>
  <c r="I143" i="8"/>
  <c r="I142" i="8"/>
  <c r="I141" i="8"/>
  <c r="I140" i="8"/>
  <c r="I139" i="8"/>
  <c r="I138" i="8"/>
  <c r="I137" i="8"/>
  <c r="I136" i="8"/>
  <c r="I135" i="8"/>
  <c r="I134" i="8"/>
  <c r="I133" i="8"/>
  <c r="I132" i="8"/>
  <c r="I131" i="8"/>
  <c r="I130" i="8"/>
  <c r="I129" i="8"/>
  <c r="I128" i="8"/>
  <c r="I127" i="8"/>
  <c r="I126" i="8"/>
  <c r="I125" i="8"/>
  <c r="I124" i="8"/>
  <c r="I123" i="8"/>
  <c r="I122" i="8"/>
  <c r="I121" i="8"/>
  <c r="I120" i="8"/>
  <c r="I119" i="8"/>
  <c r="I118" i="8"/>
  <c r="I117" i="8"/>
  <c r="I116" i="8"/>
  <c r="I115" i="8"/>
  <c r="I114" i="8"/>
  <c r="I113" i="8"/>
  <c r="I112" i="8"/>
  <c r="I110" i="8"/>
  <c r="I109" i="8"/>
  <c r="I108" i="8"/>
  <c r="I107" i="8"/>
  <c r="I106" i="8"/>
  <c r="I105" i="8"/>
  <c r="I104" i="8"/>
  <c r="I103" i="8"/>
  <c r="I102" i="8"/>
  <c r="I101" i="8"/>
  <c r="I100" i="8"/>
  <c r="I99" i="8"/>
  <c r="I98" i="8"/>
  <c r="I97" i="8"/>
  <c r="I92" i="8"/>
  <c r="I91" i="8"/>
  <c r="I90" i="8"/>
  <c r="I89" i="8"/>
  <c r="I86" i="8"/>
  <c r="I84" i="8"/>
  <c r="I83" i="8"/>
  <c r="I82" i="8"/>
  <c r="I81" i="8"/>
  <c r="I80" i="8"/>
  <c r="I79" i="8"/>
  <c r="I78" i="8"/>
  <c r="I76" i="8"/>
  <c r="I74" i="8"/>
  <c r="I71" i="8"/>
  <c r="I70" i="8"/>
  <c r="I68" i="8"/>
  <c r="I67" i="8"/>
  <c r="I73" i="8"/>
  <c r="I65" i="8"/>
  <c r="I64" i="8"/>
  <c r="I63" i="8"/>
  <c r="I62" i="8"/>
  <c r="I61" i="8"/>
  <c r="I60" i="8"/>
  <c r="I59" i="8"/>
  <c r="I48" i="8"/>
  <c r="I40" i="8"/>
  <c r="I39" i="8"/>
  <c r="I38" i="8"/>
  <c r="I37" i="8"/>
  <c r="I35" i="8"/>
  <c r="I34" i="8"/>
  <c r="I29" i="8"/>
  <c r="I27" i="8"/>
  <c r="I24" i="8"/>
  <c r="I23" i="8"/>
  <c r="I21" i="8"/>
  <c r="I20" i="8"/>
  <c r="I18" i="8"/>
  <c r="I16" i="8"/>
  <c r="I170" i="8" l="1"/>
  <c r="I165" i="8"/>
  <c r="I88" i="8"/>
  <c r="I94" i="8"/>
  <c r="I72" i="8"/>
  <c r="I66" i="8"/>
  <c r="I43" i="8"/>
  <c r="I45" i="8"/>
  <c r="I44" i="8"/>
  <c r="I46" i="8"/>
  <c r="I42" i="8"/>
  <c r="I33" i="8"/>
  <c r="I32" i="8"/>
  <c r="I31" i="8"/>
  <c r="G43" i="5"/>
  <c r="G17" i="5" l="1"/>
  <c r="I17" i="5" l="1"/>
  <c r="A17" i="2" l="1"/>
  <c r="B17" i="2"/>
  <c r="I172" i="8"/>
  <c r="A16" i="2" l="1"/>
  <c r="A15" i="2"/>
  <c r="A14" i="2"/>
  <c r="B16" i="2"/>
  <c r="B15" i="2"/>
  <c r="B14" i="2"/>
  <c r="C9" i="8"/>
  <c r="C8" i="8"/>
  <c r="C7" i="8"/>
  <c r="C5" i="8"/>
  <c r="C4" i="8"/>
  <c r="C3" i="8"/>
  <c r="C2" i="8"/>
  <c r="I93" i="8" l="1"/>
  <c r="I47" i="8"/>
  <c r="I15" i="8"/>
  <c r="I111" i="8"/>
  <c r="I96" i="8"/>
  <c r="I75" i="8"/>
  <c r="I163" i="8"/>
  <c r="I146" i="8" l="1"/>
  <c r="I95" i="8" s="1"/>
  <c r="I58" i="8"/>
  <c r="C16" i="2" l="1"/>
  <c r="I26" i="8"/>
  <c r="I85" i="8"/>
  <c r="I65" i="5"/>
  <c r="I49" i="8" l="1"/>
  <c r="C15" i="2" l="1"/>
  <c r="I41" i="8"/>
  <c r="I14" i="8" l="1"/>
  <c r="I175" i="8" l="1"/>
  <c r="I174" i="8"/>
  <c r="I173" i="8"/>
  <c r="C14" i="2"/>
  <c r="I171" i="8" l="1"/>
  <c r="C17" i="2" s="1"/>
  <c r="E41" i="1" s="1"/>
  <c r="I72" i="5"/>
  <c r="B19" i="2"/>
  <c r="A19" i="2"/>
  <c r="B18" i="2"/>
  <c r="A18" i="2"/>
  <c r="I176" i="8" l="1"/>
  <c r="I24" i="6" l="1"/>
  <c r="C9" i="6"/>
  <c r="C8" i="6"/>
  <c r="C7" i="6"/>
  <c r="C5" i="6"/>
  <c r="C4" i="6"/>
  <c r="C3" i="6"/>
  <c r="C2" i="6"/>
  <c r="G73" i="5"/>
  <c r="G71" i="5"/>
  <c r="G70" i="5"/>
  <c r="I69" i="5"/>
  <c r="I64" i="5"/>
  <c r="G60" i="5"/>
  <c r="G59" i="5"/>
  <c r="G58" i="5"/>
  <c r="G57" i="5"/>
  <c r="I56" i="5"/>
  <c r="I55" i="5"/>
  <c r="I51" i="5"/>
  <c r="I50" i="5"/>
  <c r="G46" i="5"/>
  <c r="G44" i="5"/>
  <c r="I43" i="5"/>
  <c r="I39" i="5"/>
  <c r="I38" i="5"/>
  <c r="G37" i="5"/>
  <c r="G34" i="5"/>
  <c r="G32" i="5"/>
  <c r="G31" i="5"/>
  <c r="G29" i="5"/>
  <c r="G27" i="5"/>
  <c r="I24" i="5"/>
  <c r="I23" i="5"/>
  <c r="I22" i="5"/>
  <c r="G20" i="5"/>
  <c r="I19" i="5"/>
  <c r="I18" i="5"/>
  <c r="I16" i="5"/>
  <c r="C9" i="5"/>
  <c r="C8" i="5"/>
  <c r="C7" i="5"/>
  <c r="C5" i="5"/>
  <c r="C4" i="5"/>
  <c r="C3" i="5"/>
  <c r="C2" i="5"/>
  <c r="I17" i="6" l="1"/>
  <c r="I20" i="6"/>
  <c r="I16" i="6"/>
  <c r="I22" i="6"/>
  <c r="I67" i="5"/>
  <c r="I29" i="5"/>
  <c r="I44" i="5"/>
  <c r="I59" i="5"/>
  <c r="I30" i="5"/>
  <c r="I34" i="5"/>
  <c r="I47" i="5"/>
  <c r="I54" i="5"/>
  <c r="I40" i="5"/>
  <c r="I58" i="5"/>
  <c r="I71" i="5"/>
  <c r="I73" i="5"/>
  <c r="I36" i="5"/>
  <c r="I61" i="5"/>
  <c r="I66" i="5"/>
  <c r="I68" i="5"/>
  <c r="I41" i="5"/>
  <c r="I48" i="5"/>
  <c r="I19" i="6"/>
  <c r="I21" i="6"/>
  <c r="I18" i="6"/>
  <c r="I23" i="6"/>
  <c r="I27" i="5"/>
  <c r="I42" i="5"/>
  <c r="I60" i="5"/>
  <c r="I63" i="5"/>
  <c r="I49" i="5"/>
  <c r="I37" i="5"/>
  <c r="G21" i="5"/>
  <c r="G33" i="5"/>
  <c r="G45" i="5"/>
  <c r="I46" i="5"/>
  <c r="I20" i="5"/>
  <c r="I31" i="5"/>
  <c r="I32" i="5"/>
  <c r="I57" i="5"/>
  <c r="I70" i="5"/>
  <c r="I15" i="6" l="1"/>
  <c r="I14" i="6" s="1"/>
  <c r="I25" i="6" s="1"/>
  <c r="I62" i="5"/>
  <c r="I53" i="5"/>
  <c r="I33" i="5"/>
  <c r="I45" i="5"/>
  <c r="I28" i="5"/>
  <c r="I21" i="5"/>
  <c r="I26" i="5"/>
  <c r="I25" i="5" s="1"/>
  <c r="I15" i="5" l="1"/>
  <c r="I14" i="5" l="1"/>
  <c r="I74" i="5" s="1"/>
  <c r="C19" i="2"/>
  <c r="E43" i="1" s="1"/>
  <c r="C18" i="2" l="1"/>
  <c r="C20" i="2" s="1"/>
  <c r="E42" i="1" l="1"/>
  <c r="E39" i="1"/>
  <c r="B2" i="2" l="1"/>
  <c r="B3" i="2"/>
  <c r="B4" i="2"/>
  <c r="B5" i="2"/>
  <c r="B7" i="2"/>
  <c r="B8" i="2"/>
  <c r="B9" i="2"/>
  <c r="E35" i="1"/>
  <c r="J35" i="1"/>
  <c r="R35" i="1"/>
  <c r="P38" i="1"/>
  <c r="P39" i="1"/>
  <c r="P40" i="1"/>
  <c r="P41" i="1"/>
  <c r="P42" i="1"/>
  <c r="J46" i="1"/>
  <c r="K47" i="1"/>
  <c r="E40" i="1" l="1"/>
  <c r="E38" i="1" l="1"/>
  <c r="E46" i="1" s="1"/>
  <c r="R46" i="1" l="1"/>
  <c r="S49" i="1" s="1"/>
  <c r="R49" i="1" l="1"/>
  <c r="O51" i="1" s="1"/>
  <c r="O50" i="1" s="1"/>
  <c r="S50" i="1" s="1"/>
  <c r="R51" i="1" l="1"/>
  <c r="R50" i="1"/>
  <c r="S51" i="1"/>
  <c r="R52" i="1" l="1"/>
</calcChain>
</file>

<file path=xl/sharedStrings.xml><?xml version="1.0" encoding="utf-8"?>
<sst xmlns="http://schemas.openxmlformats.org/spreadsheetml/2006/main" count="1166" uniqueCount="522">
  <si>
    <t>Název stavby</t>
  </si>
  <si>
    <t>Učebna pro výuku cizích jazyků</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</si>
  <si>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</si>
  <si>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</si>
  <si>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</si>
  <si>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</si>
  <si>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</si>
  <si>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</si>
  <si>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</si>
  <si>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</si>
  <si>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</si>
  <si>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</si>
  <si>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</si>
  <si>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</si>
  <si>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</si>
  <si>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</si>
  <si>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</si>
  <si>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</si>
  <si>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</si>
  <si>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</si>
  <si>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</si>
  <si>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</si>
  <si>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</si>
  <si>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</si>
  <si>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</si>
  <si>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</si>
  <si>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</si>
  <si>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</si>
  <si>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</si>
  <si>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</si>
  <si>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</si>
  <si>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</si>
  <si>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</si>
  <si>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</si>
  <si>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</si>
  <si>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</si>
  <si>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</si>
  <si>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</si>
  <si>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</si>
  <si>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</si>
  <si>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</si>
  <si>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</si>
  <si>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</si>
  <si>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</si>
  <si>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</si>
  <si>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</si>
  <si>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</si>
  <si>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</si>
  <si>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</si>
  <si>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</si>
  <si>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</si>
  <si>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</si>
  <si>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</si>
  <si>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</si>
  <si>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</si>
  <si>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</si>
  <si>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</si>
  <si>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</si>
  <si>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</si>
  <si>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</si>
  <si>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</si>
  <si>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</si>
  <si>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</si>
  <si>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</si>
  <si>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</si>
  <si>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</si>
  <si>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</si>
  <si>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</si>
  <si>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</si>
  <si>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</si>
  <si>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</si>
  <si>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</si>
  <si>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</si>
  <si>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Úpravy povrchů, podlahy a osazování výplní</t>
  </si>
  <si>
    <t>Ostatní konstrukce a práce, bourání</t>
  </si>
  <si>
    <t>Přesun sutě</t>
  </si>
  <si>
    <t>Přesun hmot</t>
  </si>
  <si>
    <t>Práce a dodávky PSV</t>
  </si>
  <si>
    <t>Zdravotechnika - zařizovací předměty</t>
  </si>
  <si>
    <t>776</t>
  </si>
  <si>
    <t>Podlahy povlakové</t>
  </si>
  <si>
    <t>781</t>
  </si>
  <si>
    <t>Dokončovací práce - obklady</t>
  </si>
  <si>
    <t>784</t>
  </si>
  <si>
    <t>Dokončovací práce - malby a tapety</t>
  </si>
  <si>
    <t>JKSO:</t>
  </si>
  <si>
    <t>P.Č.</t>
  </si>
  <si>
    <t>TV</t>
  </si>
  <si>
    <t>KCN</t>
  </si>
  <si>
    <t>MJ</t>
  </si>
  <si>
    <t>Množství celkem</t>
  </si>
  <si>
    <t>K</t>
  </si>
  <si>
    <t>014</t>
  </si>
  <si>
    <t>m2</t>
  </si>
  <si>
    <t>612135101</t>
  </si>
  <si>
    <t>011</t>
  </si>
  <si>
    <t>612325121</t>
  </si>
  <si>
    <t>Vápenocementová štuková omítka rýh ve stěnách šířky do 150 mm</t>
  </si>
  <si>
    <t>kus</t>
  </si>
  <si>
    <t>612325215</t>
  </si>
  <si>
    <t>Vápenocementová hladká omítka malých ploch do 4,0 m2 na stěnách pod obklady</t>
  </si>
  <si>
    <t>619991001</t>
  </si>
  <si>
    <t>Zakrytí podlah fólií přilepenou lepící páskou</t>
  </si>
  <si>
    <t>619991011</t>
  </si>
  <si>
    <t>Obalení konstrukcí a prvků fólií přilepenou lepící páskou</t>
  </si>
  <si>
    <t>952901107</t>
  </si>
  <si>
    <t>Čištění budov omytí dvojitých nebo zdvojených oken nebo balkonových dveří plochy do 2,5m2</t>
  </si>
  <si>
    <t>952901122</t>
  </si>
  <si>
    <t>952902021</t>
  </si>
  <si>
    <t>Čištění budov zametení hladkých podlah</t>
  </si>
  <si>
    <t>952902031</t>
  </si>
  <si>
    <t>Čištění budov omytí hladkých podlah</t>
  </si>
  <si>
    <t>952902611</t>
  </si>
  <si>
    <t>Čištění budov vysátí prachu z ostatních ploch</t>
  </si>
  <si>
    <t>013</t>
  </si>
  <si>
    <t>m</t>
  </si>
  <si>
    <t>974049121</t>
  </si>
  <si>
    <t>Vysekání rýh v betonových zdech hl do 30 mm š do 30 mm</t>
  </si>
  <si>
    <t>974049133</t>
  </si>
  <si>
    <t>Vysekání rýh v betonových zdech hl do 50 mm š do 100 mm</t>
  </si>
  <si>
    <t>977131115</t>
  </si>
  <si>
    <t>Vrty příklepovými vrtáky D 16 mm do cihelného zdiva nebo prostého betonu</t>
  </si>
  <si>
    <t>977311112</t>
  </si>
  <si>
    <t>Řezání stávajících betonových mazanin nevyztužených hl do 100 mm</t>
  </si>
  <si>
    <t>t</t>
  </si>
  <si>
    <t>997013213</t>
  </si>
  <si>
    <t>241</t>
  </si>
  <si>
    <t>997241622</t>
  </si>
  <si>
    <t>Naložení a složení suti</t>
  </si>
  <si>
    <t>998011002</t>
  </si>
  <si>
    <t>Přesun hmot pro budovy zděné v do 12 m</t>
  </si>
  <si>
    <t>721</t>
  </si>
  <si>
    <t>soubor</t>
  </si>
  <si>
    <t>725210821</t>
  </si>
  <si>
    <t>Demontáž umyvadel bez výtokových armatur</t>
  </si>
  <si>
    <t>725820801</t>
  </si>
  <si>
    <t>Demontáž baterie nástěnné do G 3 / 4</t>
  </si>
  <si>
    <t>725829121</t>
  </si>
  <si>
    <t>Montáž baterie umyvadlové nástěnné pákové a klasické ostatní typ</t>
  </si>
  <si>
    <t>M</t>
  </si>
  <si>
    <t>MAT</t>
  </si>
  <si>
    <t>776111115</t>
  </si>
  <si>
    <t>Broušení podkladu povlakových podlah před litím stěrky</t>
  </si>
  <si>
    <t>776111116</t>
  </si>
  <si>
    <t>Odstranění zbytků lepidla z podkladu povlakových podlah broušením</t>
  </si>
  <si>
    <t>776111311</t>
  </si>
  <si>
    <t>Vysátí podkladu povlakových podlah</t>
  </si>
  <si>
    <t>776121411</t>
  </si>
  <si>
    <t>Dvousložková penetrace podkladu povlakových podlah</t>
  </si>
  <si>
    <t>776141113</t>
  </si>
  <si>
    <t>Vyrovnání podkladu povlakových podlah stěrkou pevnosti 20 MPa tl 8 mm</t>
  </si>
  <si>
    <t>776201811</t>
  </si>
  <si>
    <t>Demontáž lepených povlakových podlah bez podložky ručně</t>
  </si>
  <si>
    <t>776221111</t>
  </si>
  <si>
    <t>Lepení pásů z PVC standardním lepidlem</t>
  </si>
  <si>
    <t>776223112</t>
  </si>
  <si>
    <t>Spoj povlakových podlahovin z PVC svařováním za studena</t>
  </si>
  <si>
    <t>776410811</t>
  </si>
  <si>
    <t>Odstranění soklíků a lišt pryžových nebo plastových</t>
  </si>
  <si>
    <t>776421111</t>
  </si>
  <si>
    <t>776991121</t>
  </si>
  <si>
    <t>Základní čištění nově položených podlahovin vysátím a setřením vlhkým mopem</t>
  </si>
  <si>
    <t>776991821</t>
  </si>
  <si>
    <t>Odstranění lepidla ručně z podlah</t>
  </si>
  <si>
    <t>998776202</t>
  </si>
  <si>
    <t>Přesun hmot procentní pro podlahy povlakové v objektech v do 12 m</t>
  </si>
  <si>
    <t>781471810</t>
  </si>
  <si>
    <t>Demontáž obkladů z obkladaček keramických kladených do malty</t>
  </si>
  <si>
    <t>781474116</t>
  </si>
  <si>
    <t>Montáž obkladů vnitřních keramických hladkých do 35 ks/m2 lepených flexibilním lepidlem</t>
  </si>
  <si>
    <t>781491815</t>
  </si>
  <si>
    <t>Odstranění profilu ukončovacího</t>
  </si>
  <si>
    <t>781495115</t>
  </si>
  <si>
    <t>Spárování vnitřních obkladů silikonem</t>
  </si>
  <si>
    <t>998781202</t>
  </si>
  <si>
    <t>Přesun hmot procentní pro obklady keramické v objektech v do 12 m</t>
  </si>
  <si>
    <t>784111031</t>
  </si>
  <si>
    <t>Omytí podkladu v místnostech výšky do 3,80 m</t>
  </si>
  <si>
    <t>784121001</t>
  </si>
  <si>
    <t>784161211</t>
  </si>
  <si>
    <t>Lokální vyrovnání podkladu sádrovou stěrkou plochy do 0,25 m2 v místnostech výšky do 3,80 m</t>
  </si>
  <si>
    <t>784181121</t>
  </si>
  <si>
    <t>Hloubková jednonásobná penetrace podkladu v místnostech výšky do 3,80 m</t>
  </si>
  <si>
    <t>784191003</t>
  </si>
  <si>
    <t>Čištění vnitřních ploch oken dvojitých nebo zdvojených po provedení malířských prací</t>
  </si>
  <si>
    <t>784191005</t>
  </si>
  <si>
    <t>Čištění vnitřních ploch dveří nebo vrat po provedení malířských prací</t>
  </si>
  <si>
    <t>784191007</t>
  </si>
  <si>
    <t>Čištění vnitřních ploch podlah po provedení malířských prací</t>
  </si>
  <si>
    <t>784221101</t>
  </si>
  <si>
    <t>Dvojnásobné bílé malby  ze směsí za sucha dobře otěruvzdorných v místnostech do 3,80 m</t>
  </si>
  <si>
    <t xml:space="preserve">REKAPITULACE </t>
  </si>
  <si>
    <t>KRYCÍ LIST SOUPISU</t>
  </si>
  <si>
    <t>OCENĚNÝ SOUPIS PRACÍ A DODÁVEK A SLUŽEB</t>
  </si>
  <si>
    <t>Nábytek</t>
  </si>
  <si>
    <t>Stolní vizualizér</t>
  </si>
  <si>
    <t>Ovládací SW jazykové laboratoře pro mediální aktivity</t>
  </si>
  <si>
    <t>Učitelský SW</t>
  </si>
  <si>
    <t>Audio matice pro interkom</t>
  </si>
  <si>
    <t>Audio mixer a sluchátkový zesilovač - učitel</t>
  </si>
  <si>
    <t>Audio mixer a sluchátkový zesilovač - student</t>
  </si>
  <si>
    <t>Systémový náhlavní set - sluchátka/mikrofon</t>
  </si>
  <si>
    <t>PC ovládací a prezentační stanice pro učitele</t>
  </si>
  <si>
    <t>Kontrolní a prezentační monitor</t>
  </si>
  <si>
    <t>PC stanice pro studenty</t>
  </si>
  <si>
    <t>Datový switch</t>
  </si>
  <si>
    <t>Technologie jazykové laboratoře pro vzdálený přístup ke studijním materiálům</t>
  </si>
  <si>
    <t>PC Media server</t>
  </si>
  <si>
    <t>NAS úložiště</t>
  </si>
  <si>
    <t>HDD pro úložiště</t>
  </si>
  <si>
    <t>19" rozvaděč</t>
  </si>
  <si>
    <t>SW modul pro internetový přístup</t>
  </si>
  <si>
    <t>Stínící technika</t>
  </si>
  <si>
    <t>Látková roleta</t>
  </si>
  <si>
    <t>Motor 230V</t>
  </si>
  <si>
    <t>Ovládací tlačítko</t>
  </si>
  <si>
    <t>Slaboproudé rozvody + příslušenství</t>
  </si>
  <si>
    <t>Silnoproudé rozvody + příslušenství</t>
  </si>
  <si>
    <t>Rámeček 3-násobný bílý</t>
  </si>
  <si>
    <t>Provozní osvětlení</t>
  </si>
  <si>
    <t>AVT</t>
  </si>
  <si>
    <t>ZRN (ř. 1-8)</t>
  </si>
  <si>
    <t>DN (ř. 10-12)</t>
  </si>
  <si>
    <t>VRN (ř. 14-19)</t>
  </si>
  <si>
    <t>Součet 9, 13, 20-23</t>
  </si>
  <si>
    <t>EL</t>
  </si>
  <si>
    <t>Projektové práce (DSPS)</t>
  </si>
  <si>
    <t>Cena s DPH (ř. 25-26)</t>
  </si>
  <si>
    <t>Webová kamera učitel</t>
  </si>
  <si>
    <t>Webová kamera studenti</t>
  </si>
  <si>
    <t>Popis / minimální technické parametry</t>
  </si>
  <si>
    <t>Cena jednotková bez DPH</t>
  </si>
  <si>
    <t>Cena celkem bez DPH</t>
  </si>
  <si>
    <t>Kód položky / název</t>
  </si>
  <si>
    <t>Celkem bez DPH</t>
  </si>
  <si>
    <t>Podlahová krabice pod katedru pro zakončení kabelových tras. Určená pro výšku betonové vrstvy od 57 mm do 75 mm. Krabice je uzpůsobena pro instalaci elektroinstalačních trubek.</t>
  </si>
  <si>
    <t>632681113</t>
  </si>
  <si>
    <t>Vyspravení betonových podlah rychletuhnoucím polymerem - vysprávka D přes 50 do  200 a tl 30 mm</t>
  </si>
  <si>
    <t>Vnitrostaveništní doprava suti a vybouraných hmot vodorovně do 50 m pro budovy v do 12 m ručně</t>
  </si>
  <si>
    <t>997013501</t>
  </si>
  <si>
    <t>Odvoz suti a vybouraných hmot na skládku nebo meziskládku do 1 km se složením</t>
  </si>
  <si>
    <t>997013509</t>
  </si>
  <si>
    <t>997013831</t>
  </si>
  <si>
    <t>Poplatky za uložení stavebního směsného odpadu na skládce ( skládkovné)</t>
  </si>
  <si>
    <t>Příplatek k ceně za každý započatý 1 km  přes 1 km - celkem 20 km</t>
  </si>
  <si>
    <t>Zvuková karta</t>
  </si>
  <si>
    <t>USB HUB</t>
  </si>
  <si>
    <t>vlastní</t>
  </si>
  <si>
    <t>Montáž kabelů měděných bez ukončení uložených pod omítku plných kulatých (CYKY), počtu a průřezu žil 3x1,5 mm2.</t>
  </si>
  <si>
    <t>10.074.642</t>
  </si>
  <si>
    <t>Ohebná dvouplášťová korugovaná bezhalogenová chránička vnitřní ø 32 mm.</t>
  </si>
  <si>
    <t>Ohebná dvouplášťová korugovaná bezhalogenová chránička vnitřní ø 41 mm.</t>
  </si>
  <si>
    <t>10.074.671</t>
  </si>
  <si>
    <t>10.048.482</t>
  </si>
  <si>
    <t>10.051.448</t>
  </si>
  <si>
    <t>Silový kabel CYKY-J 3x1,5mm2.</t>
  </si>
  <si>
    <t>Silový kabel CYKY-J 3x2,5mm2.</t>
  </si>
  <si>
    <t>10.071.783</t>
  </si>
  <si>
    <t>10.079.613</t>
  </si>
  <si>
    <t>Zásuvka dvojnásobná bezšroubová, s clonkami, s natočenou dutinou, bílá, 16 A</t>
  </si>
  <si>
    <t>Zásuvka jednonásobná bezšroubová, bílá, 16 A</t>
  </si>
  <si>
    <t>10.071.430</t>
  </si>
  <si>
    <t>10.069.872</t>
  </si>
  <si>
    <t>10.071.435</t>
  </si>
  <si>
    <t>Kryt spínače jednoduchý bílý</t>
  </si>
  <si>
    <t>Kryt spínače dělený bílý</t>
  </si>
  <si>
    <t>Spínač kolébkový šroubový, řazení 1/0+1/0</t>
  </si>
  <si>
    <t>Montáž jističů se zapojením vodičů, dvoupólových nn, do 25 A ve skříni.</t>
  </si>
  <si>
    <t>10.079.558</t>
  </si>
  <si>
    <t>Zkouška a prohlídka elektrických rozvodů a zařízení, celková prohlídka a vyhotovení revizní zprávy pro objem montážních prací do 100 tis. Kč</t>
  </si>
  <si>
    <t>10.843.680</t>
  </si>
  <si>
    <t>Vypínač na DIN, 3P 40A 400/415V.</t>
  </si>
  <si>
    <t>Montáž spínačů tří nebo čtyřpólových, vypínačů výkonových pojistkových, do 63 A</t>
  </si>
  <si>
    <t>Zkoušky a prohlídky rozvodných zařízení, kontrola rozvaděčů nn, silových, hmotnosti do 200 kg.</t>
  </si>
  <si>
    <t>Montáž rozvaděčů litinových, hliníkových nebo plastových bez zapojení vodičů, sestavy hmotností do 50 kg.</t>
  </si>
  <si>
    <t>Montáž podlahových krabic montovaných do mazaniny.</t>
  </si>
  <si>
    <t>Montáž kabelů sdělovacích pro vnitřní rozvody, počtu žil do 15</t>
  </si>
  <si>
    <t>Datový UTP cat.5 kabel</t>
  </si>
  <si>
    <t>10.793.442</t>
  </si>
  <si>
    <t>10.874.783</t>
  </si>
  <si>
    <t>10.935.899</t>
  </si>
  <si>
    <t>Konektor RJ45 UTP Cat.5e černý samořezný</t>
  </si>
  <si>
    <t>742122001</t>
  </si>
  <si>
    <t>Montáž kabelové spojky nebo svorkovnice pro slaboproud do 15 žil</t>
  </si>
  <si>
    <t>742330101</t>
  </si>
  <si>
    <t>Měření metalického segmentu s vyhotovením protokolu</t>
  </si>
  <si>
    <t>Montáž svítidel LED se zapojením vodičů bytových nebo společenských místností, stropních, panelových, obsahu přes 0,09 do 0,36m2.</t>
  </si>
  <si>
    <t>10.679.719</t>
  </si>
  <si>
    <t>Rozvaděčová skříň, 36 modulů, IP30, pod omítku</t>
  </si>
  <si>
    <t>Montáž kabelů měděných bez ukončení uložených pod omítku plných kulatých (CYKY), počtu a průřezu žil 3x2,5 mm2.</t>
  </si>
  <si>
    <t>Montáž vodičů izolovaných měděných bez ukončení uložených pevně, plných a laněných s PVC pláštěm (CY) průřez žíly 0,55 až 16 mm2.</t>
  </si>
  <si>
    <t>10.048.243</t>
  </si>
  <si>
    <t>SOUPIS PRACÍ A DODÁVEK A SLUŽEB vč VÝKAZU VÝMĚR</t>
  </si>
  <si>
    <t>10.696.523</t>
  </si>
  <si>
    <t>Datová jednozásuvka, modulová zásuvka 22,5x45mm (1 modul)</t>
  </si>
  <si>
    <t>Hrubá výplň rýh ve stěnách maltou jakékoli šířky rýhy</t>
  </si>
  <si>
    <t>Práce a dodávky HSV</t>
  </si>
  <si>
    <t>55145615</t>
  </si>
  <si>
    <t>Baterie umyvadlová nástěnná páková 150mm, chrom</t>
  </si>
  <si>
    <t>28411003</t>
  </si>
  <si>
    <t>Lišta soklová PVC 30x30mm</t>
  </si>
  <si>
    <t>Montáž obvodových lišt lepených</t>
  </si>
  <si>
    <t>741320135</t>
  </si>
  <si>
    <t>741122031</t>
  </si>
  <si>
    <t>742121001</t>
  </si>
  <si>
    <t>742110202</t>
  </si>
  <si>
    <t>741210101</t>
  </si>
  <si>
    <t>741310561</t>
  </si>
  <si>
    <t>741811011</t>
  </si>
  <si>
    <t>741313001</t>
  </si>
  <si>
    <t>741122016</t>
  </si>
  <si>
    <t>741120301</t>
  </si>
  <si>
    <t>741810001</t>
  </si>
  <si>
    <t>741372022</t>
  </si>
  <si>
    <t>741310001</t>
  </si>
  <si>
    <t>741310003</t>
  </si>
  <si>
    <t>741122015</t>
  </si>
  <si>
    <t xml:space="preserve">Zvuková karta, vstup pro mikrofon 1x 3,5mm konektor, 4pólový výstup pro sluchátka s mikrofonem 1 x 3,5mm, stereo výstup, kompatibilita s USB 2.0 / 3.0. Cena včetně dopravy, instalace.
</t>
  </si>
  <si>
    <t xml:space="preserve">Motor 230V pro rolety s nastavitelnými koncovými spínači. Cena včetně dopravy, instalace.
</t>
  </si>
  <si>
    <t xml:space="preserve">Montáž kabelů měděných bez ukončení uložených pod omítku plných kulatých (CYKY), počtu a průřezu žil 5x1,5 mm2.
</t>
  </si>
  <si>
    <t xml:space="preserve">Montáž jističů se zapojením vodičů, dvoupólových nn, do 25 A ve skříni.
</t>
  </si>
  <si>
    <t xml:space="preserve">Silový kabel CYKY-J 5x1,5mm
</t>
  </si>
  <si>
    <t xml:space="preserve">Ovládací tlačítko s ergonomií pro ovládání rolet. Cena včetně dopravy, instalace.
</t>
  </si>
  <si>
    <t xml:space="preserve">Centrála pro hlasovou komunikaci po odděleném okruhu UTP kabeláže, min. freq. rozsah 120 Hz - 12 kHz,  možnost pro rozšíření o další pracoviště studentů. Cena včetně dopravy, instalace, nastavení.
</t>
  </si>
  <si>
    <t xml:space="preserve">Audio mixer a sluchátkový zesilovač pro učitele, nastavení hlasitosti sluchátek, vypnutí mikrofonu, freq. rozsah min. 120 Hz - 12 kHz, pro dynamický i kondenzátorový typ mikrofonu, impedance sluchátek 32 - 600 Ω, linkový vstup/výstup, funkce automatického donastavení hlasitosti vstupů, konektory min.: 1x 3,5mm jack - mikrofon, 1x 3,5mm stereo jack - sluchátka, napájení po UTP kabeláži. Včetně potřebné kabeláže. Cena včetně dopravy, instalace, nastavení.
</t>
  </si>
  <si>
    <t xml:space="preserve">Audio mixer a sluchátkový zesilovač, nastavení hlasitosti sluchátek, vypnutí mikrofonu, freq. rozsah min. 120 Hz - 12 kHz, pro dynamický i kondenzátorový typ mikrofonu, impedance sluchátek 32 - 600 Ω, linkový vstup/výstup, konektory min.: 1x 3,5mm jack - mikrofon, 1x 3,5mm stereo jack - sluchátka, napájení po UTP kabeláži. Včetně potřebné kabeláže. Včetně ochranné krytky audio jednotek zabraňující rozpojení kabeláže. Cena včetně dopravy, instalace, nastavení.
</t>
  </si>
  <si>
    <t xml:space="preserve">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3,5mm stereo jack -  mikrofon, 1x 3,5mm stereo jack -  sluchátka, kabel min. 1,3 m, váha max. 0,5 kg. Cena včetně dopravy, instalace, nastavení.
</t>
  </si>
  <si>
    <t>Sebastian Fenyk</t>
  </si>
  <si>
    <t>Čištění budov omytí dveří nebo vrat plochy do 3,0m2</t>
  </si>
  <si>
    <t>Repeater aktivní USB</t>
  </si>
  <si>
    <t>Záložní zdroj - UPS</t>
  </si>
  <si>
    <t>Kabel DisplayPort</t>
  </si>
  <si>
    <t>Kabel DP - HDMI</t>
  </si>
  <si>
    <t>Kabel HDMI</t>
  </si>
  <si>
    <t>HDMI rozbočovač</t>
  </si>
  <si>
    <t>10.078.621</t>
  </si>
  <si>
    <t>Montáž krabic elektroinstalačních přístrojových zapuštěných plastových kruhových.</t>
  </si>
  <si>
    <t>741112061</t>
  </si>
  <si>
    <t>10.153.806</t>
  </si>
  <si>
    <t>10.042.118</t>
  </si>
  <si>
    <t>10.074.814</t>
  </si>
  <si>
    <t>Rámeček 5-násobný bílý</t>
  </si>
  <si>
    <t>10.069.878</t>
  </si>
  <si>
    <t>741112072</t>
  </si>
  <si>
    <t>Tepelně izolační podložka do elektroinstalačních krabic pro dvojnásobné zásuvky.</t>
  </si>
  <si>
    <t>Montáž krabic elektroinstalačních přístrojových plastových dvojitých.</t>
  </si>
  <si>
    <t>Krabice přístrojová pro montáž dvojnásobných zásuvek.</t>
  </si>
  <si>
    <t>Oškrabání malby v místnostech výšky do 3,80 m</t>
  </si>
  <si>
    <t>Ovládací SW pro organizaci aktivit v laboratoři</t>
  </si>
  <si>
    <t>Rámeček 1-násobný bílý</t>
  </si>
  <si>
    <t>10.071.439</t>
  </si>
  <si>
    <t xml:space="preserve">Webkamera pro videohovory v rozlišení FHD 1080p s podporovanými klienty přes USB, záznam videa min. ve FHD 1080p, zoom, komprese videa H.264, min. 90° zorné pole, vestavěné duální stereofonní mikrofony, univerzální klip pro přichycení k notebookům, monitorům LCD. Cena včetně dopravy, instalace.
</t>
  </si>
  <si>
    <t xml:space="preserve">Uložiště dat, min. dvoudiskové, dvoujádrový procesor s taktem min. 2GHz, rychlosti šifrovaného čtení až 113MB/s, rychlost šifrovaného zápisu až 112 MB/s, jedno Gbit síťové rozhraní, 2x USB 3.0, hardwarové šifrování AES-NI, možnost výměny disků za provozu, přihlášení uživatelů domény, 2x LAN, USB 3.0, včetně softwarového vybavení pro zálohování dat. Cena včetně dopravy, instalace, nastavení.
</t>
  </si>
  <si>
    <t xml:space="preserve">7-portový Hi-speed USB 2.0 Hub, 6x USB portů typu A, 1x USB port typu B. Cena včetně dopravy, instalace.
</t>
  </si>
  <si>
    <t xml:space="preserve">Kabel DisplayPort (M/M), min. rozlišení 4K*2K@60Hz, 2 m. Cena včetně dopravy, instalace.
</t>
  </si>
  <si>
    <t xml:space="preserve">USB repeater pro prodlužování USB kabelů, délka min. 5 m. Cena včetně dopravy, instalace.
</t>
  </si>
  <si>
    <t>Videokamera</t>
  </si>
  <si>
    <t>Soundbar</t>
  </si>
  <si>
    <t>Profesionální LCD monitor</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</si>
  <si>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</si>
  <si>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</si>
  <si>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Standard smíšené výuky</t>
  </si>
  <si>
    <t xml:space="preserve">Záložní zdroj napájení s výstupním výkonem 720W / 1200VA, 3x CEE zásuvka s ochranným kolíkem zajišťující napájení v případě výpadku proudu, 3x CEE zásuvka s ochranným kolíkem s přepěťovou ochranou, s přepěťovou ochranou datové linky RJ45. Cena včetně dopravy, instalace, nastavení.
</t>
  </si>
  <si>
    <t>Kryt zásuvky komunikační, dvojnásobný</t>
  </si>
  <si>
    <t>Krabice odbočná pod omítku, rozměr min. 130 mm, PVC, včetně víčka.</t>
  </si>
  <si>
    <t xml:space="preserve">Kabel DisplayPort (M/M), min. rozlišení 4K*2K@60Hz, 3 m. Cena včetně dopravy, instalace.
</t>
  </si>
  <si>
    <t xml:space="preserve">Kabel DP - HDMI, min. 2 m, FHD 1080p, min. rozlišení 1920*1080P@60Hz. Cena včetně dopravy, instalace.
</t>
  </si>
  <si>
    <t>Nástěnný držák s křídly</t>
  </si>
  <si>
    <t>10.069.833</t>
  </si>
  <si>
    <t>Spínač kolébkový šroubový, řazení 6</t>
  </si>
  <si>
    <t>10.071.881</t>
  </si>
  <si>
    <t>Spínač kolébkový šroubový, řazení 6+6</t>
  </si>
  <si>
    <t>Patch panel</t>
  </si>
  <si>
    <t xml:space="preserve">Patch panel, nestíněný panel kategorie 6 osazený 24 porty RJ45, vyvazovací lišta, velikost 1U. Cena včetně dopravy a instalace.
</t>
  </si>
  <si>
    <t>materiál</t>
  </si>
  <si>
    <t>Soubor prací spojený s dodávkou a montáží drobného montážního materiálu pro silový rozvaděč (nulové můstky, svorky, hřebeny, propojovací vodiče).</t>
  </si>
  <si>
    <t>741313011</t>
  </si>
  <si>
    <t>Montáž zásuvka chráněná bezšroubové připojení v krabici 2P+PE prostředí základní, vlhké se zapojením vodičů</t>
  </si>
  <si>
    <t>Montáž zásuvka (polo)zapuštěná bezšroubové připojení 2P+PE se zapojením vodičů</t>
  </si>
  <si>
    <t>10.854.075</t>
  </si>
  <si>
    <t>Krabice přístrojová pod omítku, jednonásobná</t>
  </si>
  <si>
    <t>Krabice přístrojová pod omítku, pětinásobná</t>
  </si>
  <si>
    <t>741110043</t>
  </si>
  <si>
    <t>Montáž trubka plastová ohebná D přes 35 mm uložená pevně</t>
  </si>
  <si>
    <t>Keramické umyvadlo. Dodávka a montáž.</t>
  </si>
  <si>
    <t>Vodoinstalační práce spojené s instalací umyvadla vč. zednického zapravení</t>
  </si>
  <si>
    <t>kpl</t>
  </si>
  <si>
    <t>Montáž vypínač nástěnný 1-jednopólový prostředí normální se zapojením vodičů</t>
  </si>
  <si>
    <t>Montáž vypínač nástěnný 2-dvoupólový prostředí normální se zapojením vodičů</t>
  </si>
  <si>
    <t>Podružný instalační materiál</t>
  </si>
  <si>
    <t>Datová dvouzásuvka s přístrojovou lištovou krabicí</t>
  </si>
  <si>
    <t>Montáž krabice pod omítku s vysekáním lůžka</t>
  </si>
  <si>
    <t>220260025</t>
  </si>
  <si>
    <t>10.042.117</t>
  </si>
  <si>
    <t>Montáž krabice přístrojová lištová plast jednoduchá</t>
  </si>
  <si>
    <t>Tepelně izolační podložka do elektroinstalačních krabic pro jednonásobné zásuvky.</t>
  </si>
  <si>
    <t>741112071</t>
  </si>
  <si>
    <t>10.152.252</t>
  </si>
  <si>
    <t>Krabice přístrojová pro montáž jednonásobných zásuvek.</t>
  </si>
  <si>
    <t xml:space="preserve">Demontáž svítidla stropního </t>
  </si>
  <si>
    <t>Soubor prací spojený se zapravením po demontážích a po rozvodech elektra.</t>
  </si>
  <si>
    <t>Soubor prací spojený s demontáží stávajícího vybavení v řešených prostorech.</t>
  </si>
  <si>
    <t>Obklad keramický hladký, dílce velikosti 200x200mm.</t>
  </si>
  <si>
    <t>Baterie umyvadlová stojánková páková s výpustí. Dodávka a montáž</t>
  </si>
  <si>
    <t xml:space="preserve">pevný disk pro provoz 24/7 a RAID kompatibilní, kapacita 2TB, 3,5 palcový disk, rozhraní SATA 6 Gb/s, počet otáček 7.200ot/s, vyrovnávací paměť 128 MB. Cena včetně dopravy, instalace, nastavení.
</t>
  </si>
  <si>
    <t>Interaktivní systém</t>
  </si>
  <si>
    <t>Prezentační software</t>
  </si>
  <si>
    <t xml:space="preserve">Nástěnný držák s křídly pro sestavu interaktivního displeje. Systém se skládá z výškového posunu, rámu pro uchycení dotykové obrazovky o úhlopříčce obrazu 86“ a dvou keramických, magnetických křídel, která po zavření přikrývají celou plochu obrazu.
Zdvih min.  65 cm, Nosnost vlastního pojezdu min 169 kg (součet rámu + displeje + křídel). Cena včetně dopravy a instalace.
</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</si>
  <si>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</si>
  <si>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 xml:space="preserve">Monitor s viditelnou uhlopříčkou min. 60,45cm (23,8"), matný, antireflexní, LED podsvícení, rozlišení 1920x1080, pozorovací úhel 178° vodorovně, 178° svisle, jas min. 250 cd/m2, kontrastní poměr 1000:1 statický, doba odezvy min. 5ms, video vstupy HDMI, DisplayPort, náklon -5 až +23°, výškově nastavitelný stojan až 100mm, dva integrované reproduktory s výkonem 2 W. Cena včetně dopravy, instalace.
</t>
  </si>
  <si>
    <t xml:space="preserve">Pracovní stanice, case Tower, min. 650W zdrojem, sestav pro provoz 24/7, výkon CPU min. 13000 dle nezávislého testu cpubenchmark.net, operační paměť min. 8GB DDR4, SSD M.2 disk s kapacitou min. 256GB, DVD-RW optická mechanika, čtečka MCR, Gbit síťová karta, klávesnici a myš, přítomnost TPM modulu minimálně verze 2, operační systém s podporu AD (domény), servisní služby s odezvou do následujícího pracovního dne od nahlášení servisní události. Cena včetně dopravy, instalace, nastavení.
</t>
  </si>
  <si>
    <t xml:space="preserve">LAN přístup učitele do databáze studijních materiálů, mimo jazykovou laboratoř. Příprava cvičení, kontrola vyplněných úloh. Cena včetně dopravy, instalace a zaškolení uživatele, školení viz. technická zpráva.
</t>
  </si>
  <si>
    <t xml:space="preserve">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Vč. záruky dostupnosti oprav dodaného software po dobu 5-ti let. Cena včetně dopravy, instalace a zaškolení uživatele, školení viz. technická zpráva.
</t>
  </si>
  <si>
    <t xml:space="preserve">Ovládací SW se společným řízením pro organizaci aktivit v laboratoři. Monitoring jednotlivých stanic, propojování připojených audio signálů a přepínání signálů pro video, klávesnice i myš. Organizace třídy, zasedací pořádek. Režimy  prezentace, monitoring a podpora studentů při cvičení, práce až v 5 skupinách. Přepínač obrazu studentských stanic: sdílení a monitoring videa, vypnutí signálu studentských monitorů. Jazykové varianty SW. Vč. záruky dostupnosti oprav dodaného software po dobu 5-ti let. Cena včetně dopravy, instalace a zaškolení uživatele, školení viz. technická zpráva.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</si>
  <si>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zaškolení uživatele, školení viz. technická zpráva.
</t>
  </si>
  <si>
    <t>Kabel HDMI, min. 4K*2K @ 60Hz, min. 7,5 m. Cena včetně dopravy, instalace.</t>
  </si>
  <si>
    <t>Kabel HDMI, min. 4K*2K @ 60Hz, min. 10 m. Cena včetně dopravy, instalace.</t>
  </si>
  <si>
    <t xml:space="preserve">HDMI extender pro zesílení signálu podporující přenos na min. 30 m, podpora rozlišení min. 4K*2K @ 60Hz, HDCP kompatibilní. Cena včetně dopravy, instalace.
</t>
  </si>
  <si>
    <t xml:space="preserve">Kabel HDMI, min. 4K*2K @ 60Hz, min. 0,5 m. Cena včetně dopravy, instalace.
</t>
  </si>
  <si>
    <t>HDMI extender</t>
  </si>
  <si>
    <t xml:space="preserve">Datový přepínač s 24 porty 10/100/1000Mbit, s rychlosti přepnutí až 35.7Mpps, buffer pro 525kB packetu, podporou až 8tis. MAC adres, s pasivním chlazením, setem pro instalaci do rack, s napájecím zdrojem. Cena včetně dopravy a instalace.
</t>
  </si>
  <si>
    <t xml:space="preserve">19" rozvodný panel min. 9x zásuvka 230V, délka kabelu min. 3 m. Cena včetně dopravy a instalace.
</t>
  </si>
  <si>
    <t xml:space="preserve">Montážní sada (šroub, plovoucí matka, podložka). Cena včetně dopravy a instalace.
</t>
  </si>
  <si>
    <t xml:space="preserve">Záslepka 19" 1U. Cena včetně dopravy a instalace.
</t>
  </si>
  <si>
    <t>19" police</t>
  </si>
  <si>
    <t>Montážní sada</t>
  </si>
  <si>
    <t>19" rozvodný panel</t>
  </si>
  <si>
    <t>Záslepka 19"</t>
  </si>
  <si>
    <t xml:space="preserve">Kabel HDMI, min. 4K*2K @ 60Hz, 3 m. Cena včetně dopravy, instalace.
</t>
  </si>
  <si>
    <t xml:space="preserve">19" perforovaná police do rozvaděče, hloubka 450mm. Cena včetně dopravy a instalace.
</t>
  </si>
  <si>
    <t>Koncové prvky</t>
  </si>
  <si>
    <t>NÁB</t>
  </si>
  <si>
    <t>Slaboproudé, silnoproudé rozvody</t>
  </si>
  <si>
    <t>Interaktivní zobrazovač</t>
  </si>
  <si>
    <t>IT vybavení</t>
  </si>
  <si>
    <t xml:space="preserve">Digitální cvičebnice AJ, NJ, ŠpJ pro pracovní místo jazykové laboratoře, mezinárodní standard CEFR pro úrovně min. A1, A2, B1, B2 - v AJ a A1, A2 v NJ a ŠpJ, min. 3000 multimediálních aktivit kombinujících video, audio, obrázky a text, min. 40% cvičení s automatickým vyhodnocením, licence platná min. na 12 měsíců. Cena včetně dopravy.
</t>
  </si>
  <si>
    <t>Digitální cvičebnice</t>
  </si>
  <si>
    <t xml:space="preserve">65” IPS panel, rozlišení 3840 x 2160, jas 500cd/m2, provoz 16/7, orientace landscape a portrait, min. 3x HDMI, RS232C, RJ45, USB-C, USB-A, microSD slot, vestavěná WiFi a BT, USB Media Player, HTML prohlížeč, Android OS, rámeček max. T/R/L 13mm - B 17mm, integrované reproduktory 2x 10W, content management software pro jednoduchou správu a distribuci obsahu, podpora barevné kalibrace. Cena včetně dopravy, instalace, nastavení a AV kabeláže.
</t>
  </si>
  <si>
    <t>VRN</t>
  </si>
  <si>
    <t>013002000</t>
  </si>
  <si>
    <t>…</t>
  </si>
  <si>
    <t>030001000</t>
  </si>
  <si>
    <t>045002000</t>
  </si>
  <si>
    <t>Kompletační a koordinační činnost</t>
  </si>
  <si>
    <t>070001000</t>
  </si>
  <si>
    <t xml:space="preserve">Interaktivní displej s úhlopříčkou min. 86" (218cm)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Displej musí mít certifikaci ENERGY STAR nebo obdobnou certifikaci. Cena včetně systémové AV kabeláže. Cena včetně dopravy, instalace, nastavení.
</t>
  </si>
  <si>
    <t xml:space="preserve">Konferenční USB kamera s motorickým ovládáním PTZ (pan, tilt, zoom). Využití pro videokonference typu MS Teams, Google Meet, Webex apod. k připojení přes USB k laptopu nebo počítači. Minimální parametry kamery: objektiv s 10x optickým zoomem se záběrem 50° horizontálně, obrazový čip 2 MP, rozlišení FHD (1920 x 1080), rozsah motorického ovládání minimálně P&amp;T +/- 170°, 90° nahoru, 30° dolů, možnost uložení aktuální pozice PTZ do paměti. Ovládání kamery přes dálkový ovladač. Vstupy: minimálně 1x USB 2.0. Cena včetně dopravy a instalace.
</t>
  </si>
  <si>
    <t xml:space="preserve">Konferenční USB soundbar. Soundbar obsahuje vestavěné reproduktory a mikrofon. Využití pro videokonference typu MS Teams, Google Meet, Webex apod. k připojení přes USB k laptopu nebo počítači. Parametry reproduktoru: celkový výkon minimálně 40W, frekvenční rozsah minimálně 250 Hz – 20 kHz. Parametry mikrofonu: minimálně 120 stupňů pokrytí, dosah minimálně 4 metry. Další funkce: DSP procesor pro redukci ozvěn a potlačení okolního ruchu, LED indikátor zapnutí/vypnutí mikrofonu. Montáž: integrovaný nebo volitelný držák pro montáž na zeď. Vstupy/výstupy: minimálně 1x USB 2.0. Cena včetně dopravy a instalace.
</t>
  </si>
  <si>
    <t xml:space="preserve">1x2 HDMI rozbočovač, podpora 4K/UHD @ 60 Hz 4:2:0. EDID management, HDCP kompatibilní. Vestavěný nebo přídavný samostatný audio embeder a de-embeder pro připojení externího zdroje zvuku (audio in) a zesilovače nebo aktivních reproduktorů (audio out). Zvuk z audio vstupu je možné směrovat zároveň na HDMI výstup a analogový audio výstup. Cena včetně dopravy, instalace, nastavení.
</t>
  </si>
  <si>
    <t xml:space="preserve">Desktop s min. 250W zdrojem s účinnosti až 92%, výkon CPU min. 18500 bodu dle nezávislého testu cpubenchmark.net, operační paměť min. 16GB DDR4 s možnosti rozšíření na 128 GB, M.2 SSD disk s kapacitou min. 512GB, DVD-RW optická mechanika, Gbit síťová karta, Wifi standardu 802.11ac (2x2), Bluetooth, čtečka pam. karet, min. 2x DisplayPort a 1x HDMI, USB Type-C, USB 3.2 Gen2, USB 3.2 Gen1, USB 2.0, klávesnici a myš, přítomnost TPM modulu minimálně verze 2, operační systém s podporu AD (domény), servisní služba u zákazníka s odezvou do následujícího pracovního dne od nahlášení servisní události. Cena včetně dopravy, instalace, nastavení.
</t>
  </si>
  <si>
    <t xml:space="preserve">Mini desktop max. rozměrů 185x185x40mm s max. 100W zdrojem s účinnosti až 89%, výkon CPU min. 11788 bodu dle nezávislého testu cpubenchmark.net, operační paměť 8GB DDR4 s možnosti rozšíření až na 64GB, SSD disk 256GB, Gbit síťová karta,WiFi6 + BT, min. 2x video výstup HDMI a 1x DisplayPort, USB Type-C s přenosová rychlost signálu 10 Gb/s, USB 3.2 Gen2, USB 3.2 Gen1, podstavec, klávesnici a myš, přítomnost TPM modulu minimálně verze 2, operační systém s podporu AD (domény), servisní služby s odezvou do následujícího pracovního dne od nahlášení servisní události. Cena včetně dopravy, instalace, nastavení.
</t>
  </si>
  <si>
    <t xml:space="preserve">Prodlužovací kabel ke sluchátkům Jack 3,5mm stereo, M/M, délka 3m, dvojité stínění hliníková fólie a měděné opletení, OFC, síla kabelu max. 23 AWG, max. kapacita 160 (pF), max. impedance 50 ohm. Včetně lišty k montáži kabeláže a vyvazovacího materiálu. Cena včetně dopravy a instalace do stolů s výsuvným systémem.
</t>
  </si>
  <si>
    <t>10.863.140</t>
  </si>
  <si>
    <t>Konektor RJ45 8p8c Cat.5e nest.pro drát</t>
  </si>
  <si>
    <t>žákovská židle</t>
  </si>
  <si>
    <t>učitelská židle</t>
  </si>
  <si>
    <t>katedra učitele s přípravou pro elektrický výsuvný systém</t>
  </si>
  <si>
    <t xml:space="preserve">jednomístný žákovský stůl </t>
  </si>
  <si>
    <t>instalační balíček učebny</t>
  </si>
  <si>
    <t>Instalační sada pro učebnu s výsuvnými stoly. Propojení katedry s žákovskými stoly včetně osazení katedry ovládáním výsuvu stolových řad. Montáž učebny a zaškolení zaměstnanců.</t>
  </si>
  <si>
    <t>akustická nástěnka</t>
  </si>
  <si>
    <t>koše na tříděný odpad</t>
  </si>
  <si>
    <t>skříňka kombinovaná - vysoká</t>
  </si>
  <si>
    <t>Skříň kombinovaná uzamykatelná s volnými policemi a dvířky, vysoká 5OH. 2OH v horní části skříně formou otevřené police,  3OH ve zbylé části skříně s dvířky opatřenými zámkem. Korpus skříně vč. zad a polic LTD min. tl. 18 mm,  korpus lepený, všechny plochy olepeny ABS hranou min. tl. 2 mm, vyjma bočních hran půdy a dna, zde plastová hrana min. tl. 0,8 mm. Půda naložená na boky skříně.  Skříň je opatřena stavitelnými policemi se zamezením nechtěného vysunutí. Dveře skříně jsou opatřeny bezpečnostní panty bez viditelných šroubů včetně tlumičů pro pomalé dovírání dveří. Dveře LTD min. tl. 18 mm, ABS hrana min. tl. 2 mm, opatřeny zapuštěnou ergonomickou úchytkou, která je osazena v dveřním křídle. Úchytka je plná a zakrývá celý otvor po frézování, aby nedošlo ke zranění prstů při manipulaci s dvířky. Rozměr plastové úchytky min. 160 x 50 x 18 mm, barva úchytek min. 7 odstínů.  Dno skříně opatřeno rektifikacemi pro vyrovnání nerovnosti podlah. Skříň je opatřena stavitelnými policemi se zamezením nechtěného vysunutí. Rozměr prvku: 1803x800x480 mm. Možnost výběru barevného provedení alespoň ze čtyř základních typů dekorů/barev. Cena včetně dopravy a instalace.</t>
  </si>
  <si>
    <t>policová skříň vysoká uzamykatelná</t>
  </si>
  <si>
    <t>Základní škola, Příbram VII, Bratří Čapků 279, p. o.</t>
  </si>
  <si>
    <t>PVC vinyl, heterogenní, zátěžový, antibakteriální, minimální parametry: nášlapná vrstva 0,70mm, třída zátěže 34/43, otlak do 0,03mm, hořlavost Bfl S1. Cena včetně podružného materiálu.</t>
  </si>
  <si>
    <t>781494111</t>
  </si>
  <si>
    <t>Plastové profily rohové lepené flexibilním lepidlem</t>
  </si>
  <si>
    <t>781494511</t>
  </si>
  <si>
    <t>Plastové profily ukončovací lepené flexibilním lepidlem</t>
  </si>
  <si>
    <t>742330041</t>
  </si>
  <si>
    <t>Montáž datové jednozásuvky</t>
  </si>
  <si>
    <t>742330042</t>
  </si>
  <si>
    <t>Montáž datové dvouzásuvky</t>
  </si>
  <si>
    <t>1000107173</t>
  </si>
  <si>
    <t>10.061.062</t>
  </si>
  <si>
    <t>Proudový chránič s jističem 16A, rozměry 2 DIN, jmenovité napětí 230/400V, Charakteristika C, Jmenovitý reziduální proud 0,03A.</t>
  </si>
  <si>
    <t>10.048.422</t>
  </si>
  <si>
    <t>Zemnící kabel zelenožlutý CY 4mm2.</t>
  </si>
  <si>
    <t>10.060.031</t>
  </si>
  <si>
    <t>Proudový chránič s jističem 10A, rozměry 2 DIN, jmenovité napětí 230/400V, Charakteristika B, Jmenovitý reziduální proud 0,03A.</t>
  </si>
  <si>
    <t>Pro-kognitivní světlo na strop/podhled</t>
  </si>
  <si>
    <t>600x600 mm panel svítidla s LED světelným zdrojem, cirkadiánní účinnost pro zvýšení kognitivního výkonu, vyzařující světlo blízké slunečnímu svitu, 400 – 450 nm (Blue light hazard) &lt; 5% vyzařování, 450 – 650 nm vyrovnané zastoupení všech vlnových délek s max. odchylkou ± 20% (plnospektrální zdroj), 460 – 540 nm bez propadu světelných zdrojů (propad typický pro běžná LED), barevný tón mezi  4400 – 4700 K (denní světlo), index podání barev CRI (Ra) &gt; 90, elektrický příkon max. 80 W, energetická účinnost odpovídající nejnovějším LED technologiím, činitel oslnění UGR &lt; 20, životnost L80  &gt; 45 000 hodin, záruka min. 3 roky. Cena včetně podružného materiálu.</t>
  </si>
  <si>
    <t xml:space="preserve">Látková roleta: látka blackout zatemňovací v provedení bez vodících lišt a bez kazety, ovládání motorické 230V, koncové spínače, rozměry látky 180x280cm. Přesný rozměr bude určen po zaměření dodavatelem. Cena včetně dopravy, instalace.
</t>
  </si>
  <si>
    <t xml:space="preserve">Proudový chránič s jističem 10A, rozměry 2 DIN, jmenovité napětí 230/400V, Charakteristika B, Jmenovitý reziduální proud 0,03A.
</t>
  </si>
  <si>
    <t xml:space="preserve">19" rozvaděč stojanový min. 32U / 600x600 mm skleněné dveře. Cena včetně dopravy, instalace.
</t>
  </si>
  <si>
    <t xml:space="preserve">Internetový přístup studenta do databáze studijních materiálů, možnost vyplňování učitelem přiřazených samostatných nebo domácích úloh mimo jazykovou laboratoř.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Licence pro školní databázi min. 499 studentů. Vč. záruky dostupnosti oprav dodaného software po dobu 5-ti let. Cena včetně dopravy, instalace a zaškolení uživatele, školení viz. technická zpráva.
</t>
  </si>
  <si>
    <t xml:space="preserve">Židle žákovská, kovová předpružená podnož - průměr trubky 22 mm, opatřená plastovými kluzáky s filcem. Povrchová úprava podnože vypalovanou práškovou barvou nebo chrom. Konstrukce židle musí umožňovat dynamické sezení čelem k opěráku. Plastový sedák i opěrák ze 100 % strukturovaného polypropylénu - ergonomicky tvarovaná skořepina s efektem vzduchového polštáře v barevné škále min. 8 odstínů, ve skořepině bude otvor v horní části opěradla pro snadný úchop. Velikost skořepin min. ve 3 velikostech dle normy EN1729:1 a ČSN EN 1729:2 pro tento druh nábytku. Uchazeč je povinen certifikát na vyžádání předložit. 
</t>
  </si>
  <si>
    <t xml:space="preserve">Učitelská židle na kolečkách, otočná, stabilní výškově stavitelná  pomocí plynového pístu, 5-ramenný Alu kříž s kolečky na tvrdý povrch, práškově lakovaná mechamika. Povrchová úprava kříže komaxit stříbrná nebo leštěný, bude upřesněno zadavatelem. Konstrukce židle musí umožňovat výškovou stavitelnost v rozptylu 440 - 570 mm. Plastový sedák i opěrák ze 100% strukturovaného polypropylénu - ergonomicky tvarovaná skořepina s efektem vzduchového polštáře v barevné škále min. 8 odstínů, ve skořepině bude otvor pro snadný úchop v horní části opěradla. (konečná barva bude upřesněna zadavatelem).  Velikost skořepin min. ve 3 velikostech dle níže uvedené normy. Prvek musí splňovat normu ČSN EN 1729:1 a ČSN EN 1729:2 pro tento druh nábytku. Uchazeč je povinen certifikát na vyžádání předložit.
</t>
  </si>
  <si>
    <t xml:space="preserve">Stolová deska LTD tl. 25 mm opatřená ABS hranou tl. 2 mm, hrana lepena PUR lepidlem. V pravé části katedry uzamykatelná skříňka, ve které je umístěno ovládání zvedacích sloupků - 1x tlačítko pro výsuv monitorů v katedře, 4x tlačítko pro nezávislé ovládání dvou sestav žákovských stolů. V levé části otevřená policová skříňka. Korpus skříňky vč. zad a polic z LTD min. tl. 18 mm, korpus lepený, všechny plochy olepeny ABS hranou min. tl. 0,8 mm, hrana lepena PUR lepidlem. Police musí být výškově stavitelné, podpěry polic zabraňující jejich vysunutí – 2 police v otevřené skříňce, 1 v uzamykatelné. Odnímatelné dno v uzamykatelné skříňce z LTD min. tl. 18 mm. Dveře LTD min. tl. 18 mm s ABS hranou tl. 2 mm., hrana lepena PUR lepidlem. Dveře jsou opatřeny zapuštěnou plastovou lisovanou úchytkou, která je nasazena na vodorovnou hranu dvířek a kopíruje jejich vyfrézovaný tvar včetně radiusu. Úchytka je plná a zakrývá otvor po frézování, aby nedošlo ke zranění prstů při manipulaci s dvířky. Rozměr plastové úchytky min. 160 x 50 x 18 mm. Skříňka je uzamykatelná jednocestným zámkem. 6x plastová průchodka umožňující vedení kabeláže ve všech prostorách katedry. Za falešnými zády je přes celou šířku katedry prostor na elektrický výsuvný systém s monitory.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katedry je 3-dílný zvedací sloupek s motorovým systémem a antikolizním bezpečnostním systémem. Použití - zvedací mechanismus pro LCD a plazmové displeje, monitory, stoly, katedry. Max. tah 800 N. Programovatelná výška zdvihu. Plynulý a tichý chod. (2ks sloupku pro jednu katedru). Adaptér pro uchycení k podložce. Adaptér pro uchycení monitoru. Součástí adaptéru pro uchycení monitoru je profilovaná police z ocelového plechu min. tl. 3 mm. Police je výsuvná společně s monitorem a umožňuje uložení klávesnice a myši. Součásti je montážní a spojovací materiál.(2ks police pro 1 katedru). Možnost výběru barevného provedení alespoň ze čtyř základních barev/dekorů. Rozměr: 760x1600x700 mm. Cena včetně dopravy, montáže a instalace na místě určeném. </t>
  </si>
  <si>
    <t xml:space="preserve">Jednomístný žákovský stůl s výsuvným systémem. Stolová deska LTD tl. 25 mm opatřená ABS hranou tl. 2 mm lepenou PUR lepidlem. Korpus z LTD min. tl. 18 mm, korpus lepený, všechny plochy olepeny ABS hranou min. tl. 0,8 mm, hrana lepena PUR lepidlem. 2x plastová průchodka umožňující vedení kabeláže mezi jednotlivými stoly.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žákovského stolu je kompaktní 3-dílný zvedací sloupek s motorovým systémem a antikolizním bezpečnostním systémem. Použití - zvedací mechanismus pro LCD a plazmové displeje, monitory, stoly, katedry. Max. tah 800 N. Programovatelná výška zdvihu. Plynulý a tichý chod. Adaptér pro uchycení k podložce. Adaptér pro uchycení monitoru. Adaptér pro uchycení mini počítače. Součástí adaptéru pro uchycení monitoru je profilovaná police z ocelového plechu min. tl. 3 mm. Police je výsuvná společně s monitorem a umožňuje uložení klávesnice a myši. Součásti je montážní a spojovací materiál. Součástí dodávky je instalační sada pro učebnu s výsuvnými stoly. Propojení katedry s žákovskými stoly včetně osazení katedry ovládáním výsuvu stolových řad. Montáž učebny a zaškolení zaměstnanců. Možnost výběru barevného provedení alespoň ze čtyř základních barev/dekorů. Rozměr: 760x880x700 mm. Cena včetně dopravy, montáže a instalace na místě určeném. </t>
  </si>
  <si>
    <t xml:space="preserve">Akustické nástěnka - akustický panel v kovovém rámu v PÚ z vypalované práškové barvy. Jádro panelu nehořlavé, plně recyklovatelné. Povrch panelu ze sklovláknité tkaniny pohlcující zvuk. Absorbční třída: A. Výběr z minimálně 10-ti odstínů nátěru absorbční plochy. Instalace na stěnu. Rozměr: 2000x1200x44 mm. Cena vč. dopravy a instalace. 
</t>
  </si>
  <si>
    <t xml:space="preserve">Koš na tříděný odpad, výběr z min. 5 barevných kombinací dle druhu tříděného odpadu - preferované: plast, papír, sklo. Hranatá nádoba, materiál: ocel s PÚ vypalovanou práškovou barvou. Objem nádoby: 60 l. Odnímatelný kryty, vrchní vhoz. Součástí nádoby je lamela pro ukotvení pytle. Funkce: uložení pytlů na odpad. Dno nádoby je opatřeno protiskluzovou pryžovou základnou. Součástí nádoby je s označením druhu odpadu. Barva nádoby: RAL9006. Barva krytu: RAL (dle druhu odpadu). Rozměr: 600x300x300 mm. Cena vč. dopravy a instalace. 
</t>
  </si>
  <si>
    <t>Skříň žákovská s dveřmi (výšky 5OH) uzamykatelná. Korpus skříně vč. zad a polic bude z LTD  tl. 18 mm,  korpus lepený, všechny hrany olepeny ABS hranou tl. 2 mm, vyjma bočních hran půdy a dna, zde ABS hrana tl. 0,8 mm. Půda naložená na boky skříně. Bezpečnostní panty bez viditelných šroubů včetně tlumičů pro pomalé dovírání dveří. Dveře LTD min. tl. 18 mm, opatřeny zapuštěnou ergonomickou úchytkou, která je osazena v dveřním křídle, úchytka je plná a zakrývá celý otvor po frézování, aby nedošlo ke zranění prstů při manipulaci s dvířky. Rozměr úchytky min 160 x 50 x 18 mm. Dno skříně opatřeno rektifikacemi pro vyrovnání nerovnosti podlah. Rozměr prvku: 1803x800x480 mm. Možnost výběru barevného provedení alespoň ze čtyř základních typů dekorů/barev. Cena včetně dopravy a instalace.</t>
  </si>
  <si>
    <t>Sada programování a kóodování</t>
  </si>
  <si>
    <t xml:space="preserve">Třídní sada obsahuje pro programování a kódování. Obsahuje 20 DC motorků, 10 světelných senzorů, 10 RGB led světel, 20 kol, 10 univerzálních nosičů 10 podvozků aut, 10 kuličkových kol, 10 LEGO ozubených kol, 20 malých LEGO dílů, 20 velkých dílů, 8 microUSB nabíjecích kabelů 5 v 1, průvodce jak začít. Vše uloženo v plastovém boxu. Cena včetně dopravy.
</t>
  </si>
  <si>
    <t>Výměra</t>
  </si>
  <si>
    <t>Stavební práce fyzika</t>
  </si>
  <si>
    <t>plocha dveří</t>
  </si>
  <si>
    <t>plocha oken</t>
  </si>
  <si>
    <t>plocha maleb</t>
  </si>
  <si>
    <t>obvod místnosti</t>
  </si>
  <si>
    <t>výška zdí</t>
  </si>
  <si>
    <t>plocha zdí</t>
  </si>
  <si>
    <t>obvod místnosti * výška zdí</t>
  </si>
  <si>
    <t>plocha stropu</t>
  </si>
  <si>
    <t xml:space="preserve">ostění oken </t>
  </si>
  <si>
    <t>odpočet otvorů</t>
  </si>
  <si>
    <t>Součet</t>
  </si>
  <si>
    <t xml:space="preserve">sokl </t>
  </si>
  <si>
    <t>plocha obkladu</t>
  </si>
  <si>
    <t>974082113</t>
  </si>
  <si>
    <t>Vysekání rýh pro vodiče v omítce MV nebo MVC stěn š do 50 mm</t>
  </si>
  <si>
    <t>50*0,03+13*0,1+70*0,05</t>
  </si>
  <si>
    <t>plocha maleb * 1,15</t>
  </si>
  <si>
    <t>0,8*2+0,7*2</t>
  </si>
  <si>
    <t>3,725*2,3*2</t>
  </si>
  <si>
    <t>7,342+0,441+0,862+0,441+0,646+6,41+8,85+6,339+(0,266+0,175)*2</t>
  </si>
  <si>
    <t>(3,725+2,3)*2*0,174*2</t>
  </si>
  <si>
    <t>(0,441+0,862+0,441)*1,4</t>
  </si>
  <si>
    <t>Výrobce a typ nabízeného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</si>
</sst>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Kč&quot;* #,##0.00_);_(&quot;Kč&quot;* \(#,##0.00\);_(&quot;Kč&quot;* &quot;-&quot;??_);_(@_)"/>
    <numFmt numFmtId="165" formatCode="#"/>
    <numFmt numFmtId="166" formatCode="#,##0.000"/>
    <numFmt numFmtId="167" formatCode="#,##0\_x0000_"/>
    <numFmt numFmtId="168" formatCode="#,##0.0000"/>
    <numFmt numFmtId="169" formatCode="\'@\'"/>
  </numFmts>
  <fonts count="38">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b/>
      <u/>
      <sz val="10"/>
      <name val="Arial"/>
      <family val="2"/>
      <charset val="238"/>
    </font>
    <font>
      <sz val="11"/>
      <color theme="1"/>
      <name val="Calibri"/>
      <family val="2"/>
      <charset val="238"/>
      <scheme val="minor"/>
    </font>
    <font>
      <b/>
      <sz val="8"/>
      <color rgb="FF0000FF"/>
      <name val="Arial"/>
      <family val="2"/>
      <charset val="238"/>
    </font>
    <font>
      <sz val="10"/>
      <color rgb="FFFF0000"/>
      <name val="Arial"/>
      <family val="2"/>
      <charset val="238"/>
    </font>
    <font>
      <b/>
      <sz val="10"/>
      <color rgb="FF0000FF"/>
      <name val="Arial"/>
      <family val="2"/>
      <charset val="238"/>
    </font>
    <font>
      <b/>
      <sz val="10"/>
      <color rgb="FF800080"/>
      <name val="Arial"/>
      <family val="2"/>
      <charset val="238"/>
    </font>
    <font>
      <b/>
      <sz val="10"/>
      <color rgb="FFFF0000"/>
      <name val="Arial"/>
      <family val="2"/>
      <charset val="238"/>
    </font>
    <font>
      <sz val="10"/>
      <color theme="1"/>
      <name val="Arial"/>
      <family val="2"/>
      <charset val="238"/>
    </font>
    <font>
      <b/>
      <u/>
      <sz val="10"/>
      <color rgb="FFFA0000"/>
      <name val="Arial"/>
      <family val="2"/>
      <charset val="238"/>
    </font>
    <font>
      <sz val="10"/>
      <color rgb="FF000000"/>
      <name val="Arial"/>
      <family val="2"/>
      <charset val="238"/>
    </font>
    <font>
      <sz val="11"/>
      <name val="Calibri"/>
      <family val="2"/>
      <scheme val="minor"/>
    </font>
    <font>
      <sz val="8"/>
      <color rgb="FF7030A0"/>
      <name val="Arial"/>
      <family val="2"/>
      <charset val="238"/>
    </font>
    <font>
      <b/>
      <sz val="8"/>
      <color indexed="12"/>
      <name val="Arial"/>
      <family val="2"/>
      <charset val="238"/>
    </font>
    <font>
      <b/>
      <u/>
      <sz val="8"/>
      <color indexed="10"/>
      <name val="Arial"/>
      <family val="2"/>
      <charset val="238"/>
    </font>
    <font>
      <sz val="10"/>
      <name val="Arial"/>
      <family val="2"/>
      <charset val="238"/>
    </font>
    <font>
      <u/>
      <sz val="10"/>
      <color indexed="12"/>
      <name val="Arial CE"/>
      <family val="2"/>
      <charset val="238"/>
    </font>
    <font>
      <b/>
      <sz val="15"/>
      <color theme="3"/>
      <name val="Calibri"/>
      <family val="2"/>
      <charset val="238"/>
      <scheme val="minor"/>
    </font>
    <font>
      <b/>
      <sz val="11"/>
      <color theme="3"/>
      <name val="Calibri"/>
      <family val="2"/>
      <charset val="238"/>
      <scheme val="minor"/>
    </font>
    <font>
      <b/>
      <sz val="11"/>
      <color theme="1"/>
      <name val="Calibri"/>
      <family val="2"/>
      <charset val="238"/>
      <scheme val="minor"/>
    </font>
    <font>
      <sz val="9"/>
      <name val="Arial CE"/>
      <family val="2"/>
      <charset val="238"/>
    </font>
    <font>
      <i/>
      <sz val="10"/>
      <name val="Arial"/>
      <family val="2"/>
      <charset val="238"/>
    </font>
    <font>
      <b/>
      <sz val="9"/>
      <name val="Arial CE"/>
      <family val="2"/>
      <charset val="238"/>
    </font>
    <font>
      <i/>
      <sz val="9"/>
      <name val="Arial CE"/>
      <family val="2"/>
      <charset val="238"/>
    </font>
    <font>
      <i/>
      <sz val="10"/>
      <color rgb="FF7030A0"/>
      <name val="Arial"/>
      <family val="2"/>
      <charset val="238"/>
    </font>
    <font>
      <i/>
      <sz val="9"/>
      <color rgb="FF7030A0"/>
      <name val="Arial CE"/>
      <family val="2"/>
      <charset val="238"/>
    </font>
    <font>
      <b/>
      <i/>
      <sz val="9"/>
      <color rgb="FF7030A0"/>
      <name val="Arial CE"/>
      <family val="2"/>
      <charset val="238"/>
    </font>
    <font>
      <sz val="10"/>
      <color theme="0" tint="-0.34998626667073579"/>
      <name val="Arial"/>
      <family val="2"/>
      <charset val="238"/>
    </font>
  </fonts>
  <fills count="10">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theme="0"/>
        <bgColor theme="0"/>
      </patternFill>
    </fill>
    <fill>
      <patternFill patternType="solid">
        <fgColor rgb="FFD2D2D2"/>
      </patternFill>
    </fill>
    <fill>
      <patternFill patternType="solid">
        <fgColor theme="9" tint="0.79998168889431442"/>
        <bgColor indexed="64"/>
      </patternFill>
    </fill>
    <fill>
      <patternFill patternType="solid">
        <fgColor theme="9" tint="0.79998168889431442"/>
        <bgColor theme="0"/>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s>
  <cellStyleXfs count="10">
    <xf numFmtId="0" fontId="0" fillId="0" borderId="0"/>
    <xf numFmtId="0" fontId="12" fillId="0" borderId="0"/>
    <xf numFmtId="0" fontId="12" fillId="0" borderId="0"/>
    <xf numFmtId="0" fontId="21" fillId="0" borderId="0"/>
    <xf numFmtId="0" fontId="26" fillId="0" borderId="0" applyNumberFormat="0" applyFill="0" applyBorder="0" applyAlignment="0" applyProtection="0">
      <alignment vertical="top"/>
      <protection locked="0"/>
    </xf>
    <xf numFmtId="164" fontId="25" fillId="0" borderId="0" applyFont="0" applyFill="0" applyBorder="0" applyAlignment="0" applyProtection="0"/>
    <xf numFmtId="0" fontId="1" fillId="0" borderId="0"/>
    <xf numFmtId="0" fontId="27" fillId="0" borderId="54" applyNumberFormat="0" applyFill="0" applyAlignment="0" applyProtection="0"/>
    <xf numFmtId="0" fontId="28" fillId="0" borderId="55" applyNumberFormat="0" applyFill="0" applyAlignment="0" applyProtection="0"/>
    <xf numFmtId="0" fontId="29" fillId="0" borderId="56" applyNumberFormat="0" applyFill="0" applyAlignment="0" applyProtection="0"/>
  </cellStyleXfs>
  <cellXfs count="331">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165" fontId="4" fillId="0" borderId="17" xfId="0" applyNumberFormat="1" applyFont="1" applyBorder="1" applyAlignment="1">
      <alignment vertical="center" wrapText="1"/>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168" fontId="2" fillId="0" borderId="18" xfId="0" applyNumberFormat="1" applyFont="1" applyBorder="1" applyAlignment="1">
      <alignment horizontal="right" vertical="center"/>
    </xf>
    <xf numFmtId="0" fontId="2" fillId="0" borderId="39" xfId="0" applyFont="1" applyBorder="1"/>
    <xf numFmtId="0" fontId="2" fillId="0" borderId="29" xfId="0" applyFont="1" applyBorder="1"/>
    <xf numFmtId="168" fontId="2" fillId="0" borderId="40" xfId="0" applyNumberFormat="1" applyFont="1" applyBorder="1" applyAlignment="1">
      <alignment horizontal="right" vertical="center"/>
    </xf>
    <xf numFmtId="0" fontId="4" fillId="0" borderId="41" xfId="0" applyFont="1" applyBorder="1" applyAlignment="1">
      <alignment vertical="top"/>
    </xf>
    <xf numFmtId="0" fontId="2" fillId="0" borderId="25" xfId="0" applyFont="1" applyBorder="1" applyAlignment="1">
      <alignment vertical="center"/>
    </xf>
    <xf numFmtId="168" fontId="2" fillId="0" borderId="27" xfId="0" applyNumberFormat="1" applyFont="1" applyBorder="1" applyAlignment="1">
      <alignment horizontal="right" vertical="center"/>
    </xf>
    <xf numFmtId="0" fontId="4" fillId="0" borderId="33"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13" xfId="0" applyFont="1" applyBorder="1"/>
    <xf numFmtId="0" fontId="2" fillId="0" borderId="44" xfId="0" applyFont="1" applyBorder="1" applyAlignment="1">
      <alignment vertical="center"/>
    </xf>
    <xf numFmtId="0" fontId="2" fillId="0" borderId="45" xfId="0" applyFont="1" applyBorder="1"/>
    <xf numFmtId="0" fontId="2" fillId="0" borderId="46" xfId="0" applyFont="1" applyBorder="1" applyAlignment="1">
      <alignment vertical="center"/>
    </xf>
    <xf numFmtId="0" fontId="13" fillId="0" borderId="0" xfId="0" applyFont="1" applyAlignment="1">
      <alignment vertical="center"/>
    </xf>
    <xf numFmtId="49" fontId="2" fillId="0" borderId="6" xfId="0" applyNumberFormat="1" applyFont="1" applyBorder="1" applyAlignment="1">
      <alignmen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0" fontId="1" fillId="0" borderId="0" xfId="0"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50" xfId="0" applyNumberFormat="1" applyFont="1" applyFill="1" applyBorder="1" applyAlignment="1">
      <alignment horizontal="center" vertical="center" wrapText="1"/>
    </xf>
    <xf numFmtId="1" fontId="2" fillId="3" borderId="51"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165" fontId="2" fillId="0" borderId="25" xfId="0" applyNumberFormat="1" applyFont="1" applyBorder="1" applyAlignment="1">
      <alignment vertical="center"/>
    </xf>
    <xf numFmtId="165" fontId="2" fillId="0" borderId="8" xfId="0" applyNumberFormat="1" applyFont="1" applyBorder="1" applyAlignment="1">
      <alignment vertical="center"/>
    </xf>
    <xf numFmtId="165" fontId="2" fillId="0" borderId="38" xfId="0" applyNumberFormat="1" applyFont="1" applyBorder="1" applyAlignment="1">
      <alignment vertical="center"/>
    </xf>
    <xf numFmtId="165" fontId="2" fillId="0" borderId="0" xfId="0" applyNumberFormat="1" applyFont="1" applyAlignment="1">
      <alignment vertical="center"/>
    </xf>
    <xf numFmtId="165" fontId="2" fillId="0" borderId="26" xfId="0" applyNumberFormat="1" applyFont="1" applyBorder="1" applyAlignment="1">
      <alignment vertical="center"/>
    </xf>
    <xf numFmtId="165" fontId="2" fillId="0" borderId="28" xfId="0" applyNumberFormat="1" applyFont="1" applyBorder="1" applyAlignment="1">
      <alignment vertical="center"/>
    </xf>
    <xf numFmtId="165" fontId="2" fillId="0" borderId="12" xfId="0" applyNumberFormat="1" applyFont="1" applyBorder="1" applyAlignment="1">
      <alignment vertical="center"/>
    </xf>
    <xf numFmtId="165" fontId="2" fillId="0" borderId="29" xfId="0" applyNumberFormat="1" applyFont="1" applyBorder="1" applyAlignment="1">
      <alignment vertical="center"/>
    </xf>
    <xf numFmtId="165" fontId="2" fillId="0" borderId="9" xfId="0" applyNumberFormat="1" applyFont="1" applyBorder="1" applyAlignment="1">
      <alignment vertical="center"/>
    </xf>
    <xf numFmtId="49" fontId="2" fillId="0" borderId="26" xfId="0" applyNumberFormat="1" applyFont="1" applyBorder="1" applyAlignment="1">
      <alignment vertical="center"/>
    </xf>
    <xf numFmtId="3" fontId="1" fillId="0" borderId="52" xfId="0" applyNumberFormat="1" applyFont="1" applyBorder="1" applyAlignment="1">
      <alignment vertical="center"/>
    </xf>
    <xf numFmtId="3" fontId="1" fillId="0" borderId="34" xfId="0" applyNumberFormat="1" applyFont="1" applyBorder="1" applyAlignment="1">
      <alignment vertical="center"/>
    </xf>
    <xf numFmtId="167" fontId="1" fillId="0" borderId="35" xfId="0" applyNumberFormat="1" applyFont="1" applyBorder="1" applyAlignment="1">
      <alignment horizontal="right" vertical="center" wrapText="1"/>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6"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5"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0" fontId="1" fillId="0" borderId="0" xfId="0" applyFont="1" applyAlignment="1">
      <alignment vertical="center"/>
    </xf>
    <xf numFmtId="0" fontId="1" fillId="4" borderId="0" xfId="0" applyFont="1" applyFill="1" applyAlignment="1">
      <alignment horizontal="left" vertical="center"/>
    </xf>
    <xf numFmtId="49" fontId="1" fillId="3" borderId="47" xfId="0" applyNumberFormat="1" applyFont="1" applyFill="1" applyBorder="1" applyAlignment="1">
      <alignment horizontal="center" vertical="center" wrapText="1"/>
    </xf>
    <xf numFmtId="1" fontId="1" fillId="3" borderId="48" xfId="0" applyNumberFormat="1" applyFont="1" applyFill="1" applyBorder="1" applyAlignment="1">
      <alignment horizontal="center" vertical="center" wrapText="1"/>
    </xf>
    <xf numFmtId="0" fontId="15" fillId="0" borderId="0" xfId="0" applyFont="1" applyAlignment="1">
      <alignment vertical="center"/>
    </xf>
    <xf numFmtId="167" fontId="16" fillId="0" borderId="0" xfId="0" applyNumberFormat="1" applyFont="1" applyAlignment="1">
      <alignment horizontal="center" vertical="center"/>
    </xf>
    <xf numFmtId="167" fontId="1" fillId="0" borderId="0" xfId="0" applyNumberFormat="1" applyFont="1" applyAlignment="1">
      <alignment horizontal="center" vertical="center"/>
    </xf>
    <xf numFmtId="166" fontId="1" fillId="0" borderId="0" xfId="0" applyNumberFormat="1" applyFont="1" applyAlignment="1">
      <alignment horizontal="right" vertical="center"/>
    </xf>
    <xf numFmtId="167" fontId="1" fillId="0" borderId="0" xfId="0" applyNumberFormat="1" applyFont="1" applyAlignment="1">
      <alignment horizontal="right" vertical="center"/>
    </xf>
    <xf numFmtId="0" fontId="14" fillId="0" borderId="0" xfId="0" applyFont="1" applyAlignment="1">
      <alignment vertical="center"/>
    </xf>
    <xf numFmtId="167" fontId="15" fillId="0" borderId="0" xfId="0" applyNumberFormat="1" applyFont="1" applyAlignment="1">
      <alignment horizontal="center" vertical="center"/>
    </xf>
    <xf numFmtId="1" fontId="1" fillId="3" borderId="48" xfId="0" applyNumberFormat="1" applyFont="1" applyFill="1" applyBorder="1" applyAlignment="1">
      <alignment horizontal="center" vertical="center"/>
    </xf>
    <xf numFmtId="166" fontId="1" fillId="5" borderId="0" xfId="0" applyNumberFormat="1" applyFont="1" applyFill="1" applyAlignment="1">
      <alignment horizontal="right" vertical="center"/>
    </xf>
    <xf numFmtId="167" fontId="1" fillId="0" borderId="0" xfId="0" applyNumberFormat="1" applyFont="1" applyAlignment="1">
      <alignment horizontal="left" vertical="center" wrapText="1"/>
    </xf>
    <xf numFmtId="0" fontId="1" fillId="0" borderId="0" xfId="0" applyFont="1" applyAlignment="1">
      <alignment horizontal="left" vertical="center" wrapText="1"/>
    </xf>
    <xf numFmtId="0" fontId="22" fillId="0" borderId="0" xfId="0" applyFont="1" applyProtection="1">
      <protection locked="0"/>
    </xf>
    <xf numFmtId="2" fontId="22" fillId="0" borderId="0" xfId="0" applyNumberFormat="1" applyFont="1" applyProtection="1">
      <protection locked="0"/>
    </xf>
    <xf numFmtId="0" fontId="2" fillId="0" borderId="0" xfId="0" applyFont="1" applyProtection="1">
      <protection locked="0"/>
    </xf>
    <xf numFmtId="2" fontId="2" fillId="0" borderId="0" xfId="0" applyNumberFormat="1" applyFont="1" applyProtection="1">
      <protection locked="0"/>
    </xf>
    <xf numFmtId="167" fontId="1" fillId="0" borderId="0" xfId="0" applyNumberFormat="1" applyFont="1" applyAlignment="1">
      <alignment horizontal="left" vertical="top" wrapText="1"/>
    </xf>
    <xf numFmtId="0" fontId="16" fillId="0" borderId="0" xfId="0" applyFont="1" applyAlignment="1">
      <alignment horizontal="left" vertical="top" wrapText="1"/>
    </xf>
    <xf numFmtId="49" fontId="1" fillId="2" borderId="17" xfId="0" applyNumberFormat="1" applyFont="1" applyFill="1" applyBorder="1" applyAlignment="1">
      <alignment horizontal="left" vertical="top" wrapText="1"/>
    </xf>
    <xf numFmtId="0" fontId="15" fillId="0" borderId="0" xfId="0" applyFont="1" applyAlignment="1">
      <alignment horizontal="left" vertical="top"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49" fontId="1" fillId="0" borderId="0" xfId="0" applyNumberFormat="1" applyFont="1" applyAlignment="1">
      <alignment horizontal="left" vertical="top" wrapText="1"/>
    </xf>
    <xf numFmtId="0" fontId="20" fillId="0" borderId="0" xfId="0" applyFont="1" applyAlignment="1">
      <alignment horizontal="left" vertical="top" wrapText="1"/>
    </xf>
    <xf numFmtId="167" fontId="1" fillId="5" borderId="0" xfId="0" applyNumberFormat="1" applyFont="1" applyFill="1" applyAlignment="1">
      <alignment horizontal="left" vertical="top" wrapText="1"/>
    </xf>
    <xf numFmtId="0" fontId="19" fillId="0" borderId="0" xfId="0" applyFont="1" applyAlignment="1">
      <alignment horizontal="left" vertical="top" wrapText="1"/>
    </xf>
    <xf numFmtId="0" fontId="1" fillId="0" borderId="0" xfId="0" applyFont="1" applyAlignment="1" applyProtection="1">
      <alignment horizontal="left" vertical="top" wrapText="1"/>
      <protection locked="0"/>
    </xf>
    <xf numFmtId="167" fontId="23" fillId="0" borderId="0" xfId="0" applyNumberFormat="1" applyFont="1" applyAlignment="1">
      <alignment horizontal="center" vertical="center"/>
    </xf>
    <xf numFmtId="0" fontId="23" fillId="0" borderId="0" xfId="0" applyFont="1" applyAlignment="1">
      <alignment vertical="center"/>
    </xf>
    <xf numFmtId="4" fontId="23" fillId="0" borderId="0" xfId="0" applyNumberFormat="1" applyFont="1" applyAlignment="1">
      <alignment horizontal="right" vertical="center"/>
    </xf>
    <xf numFmtId="0" fontId="2" fillId="0" borderId="0" xfId="0" applyFont="1"/>
    <xf numFmtId="0" fontId="24" fillId="0" borderId="0" xfId="0" applyFont="1"/>
    <xf numFmtId="4" fontId="24" fillId="0" borderId="0" xfId="0" applyNumberFormat="1" applyFont="1"/>
    <xf numFmtId="0" fontId="0" fillId="0" borderId="0" xfId="0" applyAlignment="1">
      <alignment horizontal="left" vertical="center" wrapText="1"/>
    </xf>
    <xf numFmtId="0" fontId="16" fillId="0" borderId="0" xfId="0" applyFont="1" applyAlignment="1">
      <alignment horizontal="left" vertical="center"/>
    </xf>
    <xf numFmtId="0" fontId="1" fillId="0" borderId="0" xfId="0" applyFont="1" applyAlignment="1" applyProtection="1">
      <alignment horizontal="left" vertical="center"/>
      <protection locked="0"/>
    </xf>
    <xf numFmtId="0" fontId="15" fillId="0" borderId="0" xfId="0" applyFont="1" applyAlignment="1">
      <alignment horizontal="right" vertical="center"/>
    </xf>
    <xf numFmtId="0" fontId="16" fillId="0" borderId="0" xfId="0" applyFont="1" applyAlignment="1">
      <alignment horizontal="right" vertical="center"/>
    </xf>
    <xf numFmtId="0" fontId="4" fillId="0" borderId="0" xfId="0" applyFont="1" applyAlignment="1">
      <alignment horizontal="right" vertical="center"/>
    </xf>
    <xf numFmtId="0" fontId="11" fillId="0" borderId="0" xfId="0" applyFont="1" applyAlignment="1">
      <alignment horizontal="right" vertical="center"/>
    </xf>
    <xf numFmtId="0" fontId="16" fillId="0" borderId="0" xfId="0" applyFont="1" applyAlignment="1">
      <alignment horizontal="center" vertical="center"/>
    </xf>
    <xf numFmtId="49" fontId="1" fillId="3" borderId="49" xfId="0" applyNumberFormat="1" applyFont="1" applyFill="1" applyBorder="1" applyAlignment="1">
      <alignment horizontal="center" vertical="center" wrapText="1"/>
    </xf>
    <xf numFmtId="1" fontId="1" fillId="3" borderId="32" xfId="0" applyNumberFormat="1" applyFont="1" applyFill="1" applyBorder="1" applyAlignment="1">
      <alignment horizontal="center" vertical="center"/>
    </xf>
    <xf numFmtId="49" fontId="10" fillId="2" borderId="17" xfId="0" applyNumberFormat="1" applyFont="1" applyFill="1" applyBorder="1" applyAlignment="1">
      <alignment horizontal="right" vertical="center"/>
    </xf>
    <xf numFmtId="0" fontId="1" fillId="0" borderId="0" xfId="0" applyFont="1" applyAlignment="1" applyProtection="1">
      <alignment horizontal="right" vertical="center"/>
      <protection locked="0"/>
    </xf>
    <xf numFmtId="49" fontId="10" fillId="2" borderId="17" xfId="0" applyNumberFormat="1" applyFont="1" applyFill="1" applyBorder="1" applyAlignment="1">
      <alignment horizontal="center" vertical="center"/>
    </xf>
    <xf numFmtId="0" fontId="19" fillId="0" borderId="0" xfId="0" applyFont="1" applyAlignment="1">
      <alignment horizontal="center" vertical="center"/>
    </xf>
    <xf numFmtId="0" fontId="1" fillId="0" borderId="0" xfId="0" applyFont="1" applyAlignment="1" applyProtection="1">
      <alignment horizontal="center" vertical="center"/>
      <protection locked="0"/>
    </xf>
    <xf numFmtId="0" fontId="15" fillId="0" borderId="0" xfId="0" applyFont="1" applyAlignment="1">
      <alignment horizontal="center" vertical="center"/>
    </xf>
    <xf numFmtId="0" fontId="1" fillId="0" borderId="0" xfId="0" applyFont="1" applyAlignment="1">
      <alignment horizontal="center" vertical="center" wrapText="1"/>
    </xf>
    <xf numFmtId="49" fontId="1" fillId="2" borderId="0" xfId="0" applyNumberFormat="1" applyFont="1" applyFill="1" applyAlignment="1">
      <alignment horizontal="left" vertical="center" wrapText="1"/>
    </xf>
    <xf numFmtId="49" fontId="1" fillId="4" borderId="0" xfId="0" applyNumberFormat="1" applyFont="1" applyFill="1" applyAlignment="1">
      <alignment horizontal="left" vertical="center" wrapText="1"/>
    </xf>
    <xf numFmtId="49" fontId="10" fillId="2" borderId="17" xfId="0" applyNumberFormat="1" applyFont="1" applyFill="1" applyBorder="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49" fontId="1" fillId="0" borderId="0" xfId="0" applyNumberFormat="1" applyFont="1" applyAlignment="1">
      <alignment horizontal="left" vertical="center" wrapText="1"/>
    </xf>
    <xf numFmtId="0" fontId="19"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6" fillId="0" borderId="0" xfId="0" applyFont="1" applyAlignment="1">
      <alignment horizontal="center" vertical="center" wrapText="1"/>
    </xf>
    <xf numFmtId="0" fontId="19" fillId="0" borderId="0" xfId="0" applyFont="1" applyAlignment="1">
      <alignment horizontal="right" vertical="center"/>
    </xf>
    <xf numFmtId="0" fontId="1" fillId="0" borderId="0" xfId="0" applyFont="1" applyAlignment="1">
      <alignment horizontal="right" vertical="center"/>
    </xf>
    <xf numFmtId="0" fontId="0" fillId="0" borderId="0" xfId="0" applyAlignment="1">
      <alignment horizontal="right" vertical="center"/>
    </xf>
    <xf numFmtId="0" fontId="1" fillId="0" borderId="0" xfId="0" applyFont="1" applyAlignment="1" applyProtection="1">
      <alignment horizontal="center" vertical="center" wrapText="1"/>
      <protection locked="0"/>
    </xf>
    <xf numFmtId="49" fontId="7" fillId="2" borderId="0" xfId="0" applyNumberFormat="1" applyFont="1" applyFill="1" applyAlignment="1">
      <alignment horizontal="left" vertical="center"/>
    </xf>
    <xf numFmtId="49" fontId="1"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169" fontId="6" fillId="0" borderId="25" xfId="0" applyNumberFormat="1" applyFont="1" applyBorder="1" applyAlignment="1">
      <alignment vertical="center"/>
    </xf>
    <xf numFmtId="49" fontId="1" fillId="2" borderId="0" xfId="6" applyNumberFormat="1" applyFill="1" applyAlignment="1">
      <alignment horizontal="left" vertical="center"/>
    </xf>
    <xf numFmtId="49" fontId="1" fillId="2" borderId="0" xfId="6" applyNumberFormat="1" applyFill="1" applyAlignment="1">
      <alignment horizontal="left" vertical="center" wrapText="1"/>
    </xf>
    <xf numFmtId="0" fontId="1" fillId="0" borderId="0" xfId="6" applyAlignment="1" applyProtection="1">
      <alignment horizontal="left" vertical="center"/>
      <protection locked="0"/>
    </xf>
    <xf numFmtId="0" fontId="1" fillId="4" borderId="0" xfId="6" applyFill="1" applyAlignment="1">
      <alignment horizontal="left" vertical="center"/>
    </xf>
    <xf numFmtId="49" fontId="1" fillId="3" borderId="49" xfId="6" applyNumberFormat="1" applyFill="1" applyBorder="1" applyAlignment="1">
      <alignment horizontal="center" vertical="center" wrapText="1"/>
    </xf>
    <xf numFmtId="49" fontId="1" fillId="3" borderId="47" xfId="6" applyNumberFormat="1" applyFill="1" applyBorder="1" applyAlignment="1">
      <alignment horizontal="center" vertical="center" wrapText="1"/>
    </xf>
    <xf numFmtId="0" fontId="1" fillId="0" borderId="0" xfId="6" applyAlignment="1" applyProtection="1">
      <alignment horizontal="center" vertical="center" wrapText="1"/>
      <protection locked="0"/>
    </xf>
    <xf numFmtId="1" fontId="1" fillId="3" borderId="32" xfId="6" applyNumberFormat="1" applyFill="1" applyBorder="1" applyAlignment="1">
      <alignment horizontal="center" vertical="center"/>
    </xf>
    <xf numFmtId="1" fontId="1" fillId="3" borderId="48" xfId="6" applyNumberFormat="1" applyFill="1" applyBorder="1" applyAlignment="1">
      <alignment horizontal="center" vertical="center"/>
    </xf>
    <xf numFmtId="1" fontId="1" fillId="3" borderId="48" xfId="6" applyNumberFormat="1" applyFill="1" applyBorder="1" applyAlignment="1">
      <alignment horizontal="center" vertical="center" wrapText="1"/>
    </xf>
    <xf numFmtId="0" fontId="1" fillId="0" borderId="0" xfId="6" applyAlignment="1" applyProtection="1">
      <alignment horizontal="center" vertical="center"/>
      <protection locked="0"/>
    </xf>
    <xf numFmtId="49" fontId="10" fillId="2" borderId="17" xfId="6" applyNumberFormat="1" applyFont="1" applyFill="1" applyBorder="1" applyAlignment="1">
      <alignment horizontal="right" vertical="center"/>
    </xf>
    <xf numFmtId="49" fontId="10" fillId="2" borderId="17" xfId="6" applyNumberFormat="1" applyFont="1" applyFill="1" applyBorder="1" applyAlignment="1">
      <alignment horizontal="center" vertical="center"/>
    </xf>
    <xf numFmtId="49" fontId="10" fillId="2" borderId="17" xfId="6" applyNumberFormat="1" applyFont="1" applyFill="1" applyBorder="1" applyAlignment="1">
      <alignment horizontal="left" vertical="center" wrapText="1"/>
    </xf>
    <xf numFmtId="49" fontId="1" fillId="2" borderId="17" xfId="6" applyNumberFormat="1" applyFill="1" applyBorder="1" applyAlignment="1">
      <alignment horizontal="left" vertical="top" wrapText="1"/>
    </xf>
    <xf numFmtId="0" fontId="1" fillId="0" borderId="0" xfId="6" applyAlignment="1" applyProtection="1">
      <alignment horizontal="right" vertical="center"/>
      <protection locked="0"/>
    </xf>
    <xf numFmtId="0" fontId="15" fillId="0" borderId="0" xfId="6" applyFont="1" applyAlignment="1">
      <alignment horizontal="right" vertical="center"/>
    </xf>
    <xf numFmtId="0" fontId="1" fillId="0" borderId="0" xfId="6" applyProtection="1">
      <protection locked="0"/>
    </xf>
    <xf numFmtId="167" fontId="15" fillId="0" borderId="0" xfId="6" applyNumberFormat="1" applyFont="1" applyAlignment="1">
      <alignment horizontal="center" vertical="center"/>
    </xf>
    <xf numFmtId="0" fontId="15" fillId="0" borderId="0" xfId="6" applyFont="1" applyAlignment="1">
      <alignment horizontal="center" vertical="center"/>
    </xf>
    <xf numFmtId="0" fontId="15" fillId="0" borderId="0" xfId="6" applyFont="1" applyAlignment="1">
      <alignment horizontal="left" vertical="center" wrapText="1"/>
    </xf>
    <xf numFmtId="0" fontId="15" fillId="0" borderId="0" xfId="6" applyFont="1" applyAlignment="1">
      <alignment horizontal="left" vertical="top" wrapText="1"/>
    </xf>
    <xf numFmtId="0" fontId="15" fillId="0" borderId="0" xfId="6" applyFont="1" applyAlignment="1">
      <alignment vertical="center"/>
    </xf>
    <xf numFmtId="0" fontId="16" fillId="0" borderId="0" xfId="6" applyFont="1" applyAlignment="1">
      <alignment horizontal="right" vertical="center"/>
    </xf>
    <xf numFmtId="167" fontId="16" fillId="0" borderId="0" xfId="6" applyNumberFormat="1" applyFont="1" applyAlignment="1">
      <alignment horizontal="center" vertical="center"/>
    </xf>
    <xf numFmtId="0" fontId="16" fillId="0" borderId="0" xfId="6" applyFont="1" applyAlignment="1">
      <alignment horizontal="center" vertical="center"/>
    </xf>
    <xf numFmtId="0" fontId="16" fillId="0" borderId="0" xfId="6" applyFont="1" applyAlignment="1">
      <alignment horizontal="left" vertical="center" wrapText="1"/>
    </xf>
    <xf numFmtId="0" fontId="16" fillId="0" borderId="0" xfId="6" applyFont="1" applyAlignment="1">
      <alignment horizontal="left" vertical="top" wrapText="1"/>
    </xf>
    <xf numFmtId="0" fontId="16" fillId="0" borderId="0" xfId="6" applyFont="1" applyAlignment="1">
      <alignment vertical="center"/>
    </xf>
    <xf numFmtId="167" fontId="1" fillId="0" borderId="0" xfId="6" applyNumberFormat="1" applyAlignment="1">
      <alignment horizontal="right" vertical="center"/>
    </xf>
    <xf numFmtId="167" fontId="1" fillId="0" borderId="0" xfId="6" applyNumberFormat="1" applyAlignment="1">
      <alignment horizontal="center" vertical="center"/>
    </xf>
    <xf numFmtId="49" fontId="1" fillId="0" borderId="0" xfId="6" applyNumberFormat="1" applyAlignment="1">
      <alignment horizontal="left" vertical="center" wrapText="1"/>
    </xf>
    <xf numFmtId="0" fontId="1" fillId="0" borderId="0" xfId="6" applyAlignment="1">
      <alignment horizontal="right" vertical="center"/>
    </xf>
    <xf numFmtId="0" fontId="1" fillId="0" borderId="0" xfId="6" applyAlignment="1">
      <alignment horizontal="left" vertical="center"/>
    </xf>
    <xf numFmtId="0" fontId="1" fillId="0" borderId="0" xfId="6" applyAlignment="1">
      <alignment vertical="center"/>
    </xf>
    <xf numFmtId="0" fontId="14" fillId="0" borderId="0" xfId="6" applyFont="1" applyAlignment="1">
      <alignment horizontal="right" vertical="center"/>
    </xf>
    <xf numFmtId="0" fontId="14" fillId="0" borderId="0" xfId="6" applyFont="1" applyAlignment="1">
      <alignment vertical="center"/>
    </xf>
    <xf numFmtId="0" fontId="16" fillId="0" borderId="0" xfId="6" applyFont="1" applyAlignment="1">
      <alignment horizontal="center" vertical="center" wrapText="1"/>
    </xf>
    <xf numFmtId="0" fontId="19" fillId="0" borderId="0" xfId="6" applyFont="1" applyAlignment="1">
      <alignment horizontal="right" vertical="center"/>
    </xf>
    <xf numFmtId="0" fontId="11" fillId="0" borderId="0" xfId="6" applyFont="1" applyAlignment="1">
      <alignment horizontal="right" vertical="center"/>
    </xf>
    <xf numFmtId="0" fontId="19" fillId="0" borderId="0" xfId="6" applyFont="1" applyAlignment="1">
      <alignment horizontal="center" vertical="center"/>
    </xf>
    <xf numFmtId="0" fontId="19" fillId="0" borderId="0" xfId="6" applyFont="1" applyAlignment="1">
      <alignment horizontal="left" vertical="center" wrapText="1"/>
    </xf>
    <xf numFmtId="0" fontId="19" fillId="0" borderId="0" xfId="6" applyFont="1" applyAlignment="1">
      <alignment horizontal="left" vertical="top" wrapText="1"/>
    </xf>
    <xf numFmtId="0" fontId="1" fillId="0" borderId="0" xfId="6" applyAlignment="1" applyProtection="1">
      <alignment horizontal="left" vertical="center" wrapText="1"/>
      <protection locked="0"/>
    </xf>
    <xf numFmtId="0" fontId="1" fillId="0" borderId="0" xfId="6" applyAlignment="1" applyProtection="1">
      <alignment horizontal="left" vertical="top" wrapText="1"/>
      <protection locked="0"/>
    </xf>
    <xf numFmtId="0" fontId="23" fillId="0" borderId="0" xfId="0" applyFont="1" applyAlignment="1">
      <alignment horizontal="center" vertical="center"/>
    </xf>
    <xf numFmtId="4" fontId="23" fillId="0" borderId="0" xfId="0" applyNumberFormat="1" applyFont="1" applyAlignment="1">
      <alignment vertical="center"/>
    </xf>
    <xf numFmtId="167" fontId="1" fillId="5" borderId="0" xfId="0" applyNumberFormat="1" applyFont="1" applyFill="1" applyAlignment="1">
      <alignment horizontal="center" vertical="center"/>
    </xf>
    <xf numFmtId="49" fontId="1" fillId="5" borderId="0" xfId="0" applyNumberFormat="1" applyFont="1" applyFill="1" applyAlignment="1">
      <alignment horizontal="left" vertical="center" wrapText="1"/>
    </xf>
    <xf numFmtId="167" fontId="18" fillId="0" borderId="0" xfId="0" applyNumberFormat="1" applyFont="1" applyAlignment="1">
      <alignment vertical="center"/>
    </xf>
    <xf numFmtId="167" fontId="18" fillId="0" borderId="0" xfId="0" applyNumberFormat="1" applyFont="1" applyAlignment="1">
      <alignment horizontal="center" vertical="center"/>
    </xf>
    <xf numFmtId="49" fontId="18" fillId="0" borderId="0" xfId="0" applyNumberFormat="1" applyFont="1" applyAlignment="1">
      <alignment vertical="center" wrapText="1"/>
    </xf>
    <xf numFmtId="0" fontId="18" fillId="0" borderId="0" xfId="0" applyFont="1" applyAlignment="1">
      <alignment horizontal="left" vertical="top" wrapText="1"/>
    </xf>
    <xf numFmtId="166" fontId="18" fillId="0" borderId="0" xfId="0" applyNumberFormat="1" applyFont="1" applyAlignment="1">
      <alignment horizontal="right" vertical="center"/>
    </xf>
    <xf numFmtId="167" fontId="18" fillId="6" borderId="0" xfId="0" applyNumberFormat="1" applyFont="1" applyFill="1" applyAlignment="1">
      <alignment horizontal="center" vertical="center"/>
    </xf>
    <xf numFmtId="0" fontId="18" fillId="6" borderId="0" xfId="0" applyFont="1" applyFill="1" applyAlignment="1">
      <alignment horizontal="left" vertical="top" wrapText="1"/>
    </xf>
    <xf numFmtId="0" fontId="18" fillId="0" borderId="0" xfId="0" applyFont="1" applyAlignment="1">
      <alignment horizontal="left" vertical="top" shrinkToFit="1"/>
    </xf>
    <xf numFmtId="167" fontId="18" fillId="0" borderId="0" xfId="0" applyNumberFormat="1" applyFont="1" applyAlignment="1">
      <alignment horizontal="right" vertical="center"/>
    </xf>
    <xf numFmtId="49" fontId="18" fillId="0" borderId="0" xfId="0" applyNumberFormat="1" applyFont="1" applyAlignment="1">
      <alignment horizontal="left" vertical="center" wrapText="1"/>
    </xf>
    <xf numFmtId="49" fontId="18" fillId="6" borderId="0" xfId="0" applyNumberFormat="1" applyFont="1" applyFill="1" applyAlignment="1">
      <alignment horizontal="left" vertical="center" wrapText="1"/>
    </xf>
    <xf numFmtId="0" fontId="16" fillId="0" borderId="0" xfId="0" applyFont="1" applyAlignment="1">
      <alignment vertical="center"/>
    </xf>
    <xf numFmtId="0" fontId="16" fillId="0" borderId="0" xfId="0" applyFont="1" applyAlignment="1">
      <alignment vertical="center" wrapText="1"/>
    </xf>
    <xf numFmtId="49" fontId="1" fillId="0" borderId="0" xfId="0" applyNumberFormat="1" applyFont="1" applyAlignment="1">
      <alignment vertical="center" wrapText="1"/>
    </xf>
    <xf numFmtId="49" fontId="1" fillId="0" borderId="0" xfId="0" applyNumberFormat="1" applyFont="1" applyAlignment="1">
      <alignment vertical="top" wrapText="1"/>
    </xf>
    <xf numFmtId="0" fontId="20" fillId="0" borderId="0" xfId="0" applyFont="1" applyAlignment="1">
      <alignment vertical="center" wrapText="1"/>
    </xf>
    <xf numFmtId="0" fontId="30" fillId="7" borderId="57" xfId="6" applyFont="1" applyFill="1" applyBorder="1" applyAlignment="1">
      <alignment horizontal="center" vertical="center" wrapText="1"/>
    </xf>
    <xf numFmtId="0" fontId="30" fillId="7" borderId="58" xfId="6" applyFont="1" applyFill="1" applyBorder="1" applyAlignment="1">
      <alignment horizontal="center" vertical="center" wrapText="1"/>
    </xf>
    <xf numFmtId="0" fontId="1" fillId="0" borderId="0" xfId="6"/>
    <xf numFmtId="0" fontId="27" fillId="0" borderId="54" xfId="7" applyAlignment="1">
      <alignment horizontal="left" vertical="center" wrapText="1"/>
    </xf>
    <xf numFmtId="0" fontId="27" fillId="0" borderId="54" xfId="7" applyAlignment="1">
      <alignment vertical="center"/>
    </xf>
    <xf numFmtId="0" fontId="28" fillId="0" borderId="55" xfId="8" applyAlignment="1">
      <alignment horizontal="left" vertical="center" wrapText="1"/>
    </xf>
    <xf numFmtId="0" fontId="28" fillId="0" borderId="55" xfId="8" applyAlignment="1">
      <alignment horizontal="left" vertical="center"/>
    </xf>
    <xf numFmtId="166" fontId="28" fillId="0" borderId="55" xfId="8" applyNumberFormat="1" applyAlignment="1">
      <alignment vertical="center"/>
    </xf>
    <xf numFmtId="0" fontId="31" fillId="0" borderId="0" xfId="6" applyFont="1" applyAlignment="1">
      <alignment horizontal="left" vertical="center" wrapText="1"/>
    </xf>
    <xf numFmtId="0" fontId="31" fillId="0" borderId="0" xfId="6" applyFont="1" applyAlignment="1">
      <alignment horizontal="left" vertical="center"/>
    </xf>
    <xf numFmtId="166" fontId="31" fillId="0" borderId="0" xfId="6" applyNumberFormat="1" applyFont="1" applyAlignment="1">
      <alignment vertical="center"/>
    </xf>
    <xf numFmtId="0" fontId="31" fillId="0" borderId="0" xfId="6" applyFont="1"/>
    <xf numFmtId="0" fontId="1" fillId="0" borderId="0" xfId="6" applyAlignment="1">
      <alignment horizontal="left" vertical="center" wrapText="1"/>
    </xf>
    <xf numFmtId="0" fontId="32" fillId="0" borderId="0" xfId="6" applyFont="1" applyAlignment="1">
      <alignment horizontal="left" vertical="center"/>
    </xf>
    <xf numFmtId="166" fontId="1" fillId="0" borderId="0" xfId="6" applyNumberFormat="1" applyAlignment="1">
      <alignment vertical="center"/>
    </xf>
    <xf numFmtId="0" fontId="33" fillId="0" borderId="0" xfId="6" applyFont="1" applyAlignment="1">
      <alignment horizontal="left" vertical="center"/>
    </xf>
    <xf numFmtId="0" fontId="34" fillId="0" borderId="0" xfId="6" applyFont="1" applyAlignment="1">
      <alignment horizontal="left" vertical="center" wrapText="1"/>
    </xf>
    <xf numFmtId="0" fontId="34" fillId="0" borderId="0" xfId="6" applyFont="1" applyAlignment="1">
      <alignment horizontal="left" vertical="center"/>
    </xf>
    <xf numFmtId="166" fontId="34" fillId="0" borderId="0" xfId="6" applyNumberFormat="1" applyFont="1" applyAlignment="1">
      <alignment vertical="center"/>
    </xf>
    <xf numFmtId="0" fontId="29" fillId="0" borderId="56" xfId="9" applyAlignment="1">
      <alignment horizontal="left" vertical="center" wrapText="1"/>
    </xf>
    <xf numFmtId="0" fontId="29" fillId="0" borderId="56" xfId="9" applyAlignment="1">
      <alignment horizontal="left" vertical="center"/>
    </xf>
    <xf numFmtId="166" fontId="29" fillId="0" borderId="56" xfId="9" applyNumberFormat="1" applyAlignment="1">
      <alignment vertical="center"/>
    </xf>
    <xf numFmtId="0" fontId="35" fillId="0" borderId="59" xfId="6" applyFont="1" applyBorder="1" applyAlignment="1">
      <alignment horizontal="left" vertical="center" wrapText="1"/>
    </xf>
    <xf numFmtId="0" fontId="36" fillId="0" borderId="0" xfId="6" applyFont="1" applyAlignment="1">
      <alignment horizontal="left" vertical="center"/>
    </xf>
    <xf numFmtId="166" fontId="35" fillId="0" borderId="0" xfId="6" applyNumberFormat="1" applyFont="1" applyAlignment="1">
      <alignment vertical="center"/>
    </xf>
    <xf numFmtId="0" fontId="37" fillId="0" borderId="0" xfId="0" applyFont="1" applyAlignment="1">
      <alignment horizontal="left" vertical="top" wrapText="1"/>
    </xf>
    <xf numFmtId="165" fontId="2" fillId="0" borderId="25" xfId="0" applyNumberFormat="1" applyFont="1" applyBorder="1" applyAlignment="1">
      <alignment horizontal="left" vertical="center" wrapText="1"/>
    </xf>
    <xf numFmtId="165" fontId="2" fillId="0" borderId="8" xfId="0" applyNumberFormat="1" applyFont="1" applyBorder="1" applyAlignment="1">
      <alignment horizontal="left" vertical="center" wrapText="1"/>
    </xf>
    <xf numFmtId="165" fontId="2" fillId="0" borderId="5" xfId="0" applyNumberFormat="1" applyFont="1" applyBorder="1" applyAlignment="1">
      <alignment horizontal="left" vertical="center" wrapText="1"/>
    </xf>
    <xf numFmtId="165" fontId="2" fillId="0" borderId="38" xfId="0" applyNumberFormat="1" applyFont="1" applyBorder="1" applyAlignment="1">
      <alignment horizontal="left" vertical="center" wrapText="1"/>
    </xf>
    <xf numFmtId="165" fontId="2" fillId="0" borderId="0" xfId="0" applyNumberFormat="1" applyFont="1" applyAlignment="1">
      <alignment horizontal="left" vertical="center" wrapText="1"/>
    </xf>
    <xf numFmtId="165" fontId="2" fillId="0" borderId="7" xfId="0" applyNumberFormat="1" applyFont="1" applyBorder="1" applyAlignment="1">
      <alignment horizontal="left" vertical="center" wrapText="1"/>
    </xf>
    <xf numFmtId="165" fontId="6" fillId="0" borderId="29" xfId="0" applyNumberFormat="1" applyFont="1" applyBorder="1" applyAlignment="1">
      <alignment horizontal="left" vertical="center" wrapText="1"/>
    </xf>
    <xf numFmtId="165" fontId="6" fillId="0" borderId="10" xfId="0" applyNumberFormat="1" applyFont="1" applyBorder="1" applyAlignment="1">
      <alignment horizontal="left" vertical="center" wrapText="1"/>
    </xf>
    <xf numFmtId="165" fontId="6" fillId="0" borderId="11" xfId="0" applyNumberFormat="1" applyFont="1" applyBorder="1" applyAlignment="1">
      <alignment horizontal="left" vertical="center" wrapText="1"/>
    </xf>
    <xf numFmtId="165" fontId="2" fillId="0" borderId="29" xfId="0" applyNumberFormat="1" applyFont="1" applyBorder="1" applyAlignment="1">
      <alignment horizontal="left" vertical="center" wrapText="1"/>
    </xf>
    <xf numFmtId="165" fontId="2" fillId="0" borderId="10" xfId="0" applyNumberFormat="1" applyFont="1" applyBorder="1" applyAlignment="1">
      <alignment horizontal="left" vertical="center" wrapText="1"/>
    </xf>
    <xf numFmtId="165" fontId="2" fillId="0" borderId="11" xfId="0" applyNumberFormat="1" applyFont="1" applyBorder="1" applyAlignment="1">
      <alignment horizontal="left" vertical="center" wrapText="1"/>
    </xf>
    <xf numFmtId="0" fontId="1" fillId="0" borderId="0" xfId="0" applyFont="1" applyAlignment="1" applyProtection="1">
      <alignment horizontal="left" wrapText="1"/>
      <protection locked="0"/>
    </xf>
    <xf numFmtId="0" fontId="1" fillId="4" borderId="0" xfId="0" applyFont="1" applyFill="1" applyAlignment="1">
      <alignment horizontal="left" vertical="center"/>
    </xf>
    <xf numFmtId="0" fontId="1" fillId="0" borderId="0" xfId="0" applyFont="1" applyAlignment="1">
      <alignment horizontal="left" vertical="center"/>
    </xf>
    <xf numFmtId="49" fontId="1" fillId="4" borderId="0" xfId="0" applyNumberFormat="1" applyFont="1" applyFill="1" applyAlignment="1">
      <alignment horizontal="left" vertical="center"/>
    </xf>
    <xf numFmtId="0" fontId="15" fillId="8" borderId="0" xfId="6" applyFont="1" applyFill="1" applyAlignment="1">
      <alignment horizontal="right" vertical="center"/>
    </xf>
    <xf numFmtId="4" fontId="15" fillId="8" borderId="0" xfId="6" applyNumberFormat="1" applyFont="1" applyFill="1" applyAlignment="1">
      <alignment horizontal="right" vertical="center"/>
    </xf>
    <xf numFmtId="0" fontId="16" fillId="8" borderId="0" xfId="6" applyFont="1" applyFill="1" applyAlignment="1">
      <alignment horizontal="right" vertical="center"/>
    </xf>
    <xf numFmtId="4" fontId="16" fillId="8" borderId="0" xfId="6" applyNumberFormat="1" applyFont="1" applyFill="1" applyAlignment="1">
      <alignment horizontal="right" vertical="center"/>
    </xf>
    <xf numFmtId="4" fontId="18" fillId="9" borderId="0" xfId="0" applyNumberFormat="1" applyFont="1" applyFill="1" applyAlignment="1">
      <alignment horizontal="right" vertical="center"/>
    </xf>
    <xf numFmtId="4" fontId="18" fillId="8" borderId="0" xfId="0" applyNumberFormat="1" applyFont="1" applyFill="1" applyAlignment="1">
      <alignment horizontal="right" vertical="center"/>
    </xf>
    <xf numFmtId="4" fontId="1" fillId="8" borderId="0" xfId="6" applyNumberFormat="1" applyFill="1" applyAlignment="1">
      <alignment horizontal="right" vertical="center"/>
    </xf>
    <xf numFmtId="0" fontId="17" fillId="8" borderId="0" xfId="0" applyFont="1" applyFill="1" applyAlignment="1">
      <alignment vertical="center"/>
    </xf>
    <xf numFmtId="4" fontId="16" fillId="8" borderId="0" xfId="0" applyNumberFormat="1" applyFont="1" applyFill="1" applyAlignment="1">
      <alignment horizontal="right" vertical="center"/>
    </xf>
    <xf numFmtId="4" fontId="15" fillId="8" borderId="0" xfId="0" applyNumberFormat="1" applyFont="1" applyFill="1" applyAlignment="1">
      <alignment horizontal="right" vertical="center"/>
    </xf>
    <xf numFmtId="4" fontId="1" fillId="8" borderId="0" xfId="0" applyNumberFormat="1" applyFont="1" applyFill="1" applyAlignment="1">
      <alignment horizontal="right" vertical="center"/>
    </xf>
    <xf numFmtId="0" fontId="19" fillId="8" borderId="0" xfId="6" applyFont="1" applyFill="1" applyAlignment="1">
      <alignment horizontal="right" vertical="center"/>
    </xf>
    <xf numFmtId="4" fontId="19" fillId="8" borderId="0" xfId="6" applyNumberFormat="1" applyFont="1" applyFill="1" applyAlignment="1">
      <alignment horizontal="right" vertical="center"/>
    </xf>
    <xf numFmtId="0" fontId="15" fillId="8" borderId="0" xfId="0" applyFont="1" applyFill="1" applyAlignment="1">
      <alignment horizontal="right" vertical="center"/>
    </xf>
    <xf numFmtId="0" fontId="16" fillId="8" borderId="0" xfId="0" applyFont="1" applyFill="1" applyAlignment="1">
      <alignment horizontal="right" vertical="center"/>
    </xf>
    <xf numFmtId="0" fontId="1" fillId="8" borderId="0" xfId="0" applyFont="1" applyFill="1" applyAlignment="1">
      <alignment horizontal="right" vertical="center"/>
    </xf>
    <xf numFmtId="0" fontId="19" fillId="8" borderId="0" xfId="0" applyFont="1" applyFill="1" applyAlignment="1">
      <alignment horizontal="right" vertical="center"/>
    </xf>
    <xf numFmtId="4" fontId="19" fillId="8" borderId="0" xfId="0" applyNumberFormat="1" applyFont="1" applyFill="1" applyAlignment="1">
      <alignment horizontal="right" vertical="center"/>
    </xf>
    <xf numFmtId="0" fontId="1" fillId="8" borderId="0" xfId="0" applyFont="1" applyFill="1" applyAlignment="1" applyProtection="1">
      <alignment horizontal="right" vertical="center"/>
      <protection locked="0"/>
    </xf>
    <xf numFmtId="0" fontId="14" fillId="8" borderId="0" xfId="0" applyFont="1" applyFill="1" applyAlignment="1">
      <alignment horizontal="right" vertical="center"/>
    </xf>
  </cellXfs>
  <cellStyles count="10">
    <cellStyle name="Celkem" xfId="9" builtinId="25"/>
    <cellStyle name="Hypertextový odkaz 2" xfId="4" xr:uid="{57810245-6986-45C2-82FC-15BC2A6CA051}"/>
    <cellStyle name="Měna 2" xfId="5" xr:uid="{95AB4765-6A4F-41A8-9D20-701B842C82BA}"/>
    <cellStyle name="Nadpis 1" xfId="7" builtinId="16"/>
    <cellStyle name="Nadpis 3" xfId="8" builtinId="18"/>
    <cellStyle name="Normální" xfId="0" builtinId="0"/>
    <cellStyle name="Normální 14" xfId="1" xr:uid="{00000000-0005-0000-0000-000001000000}"/>
    <cellStyle name="Normální 16" xfId="2" xr:uid="{00000000-0005-0000-0000-000002000000}"/>
    <cellStyle name="Normální 2" xfId="6" xr:uid="{EDF9C8C9-B6AA-4688-ADD2-D13504AA1C64}"/>
    <cellStyle name="Normální 4" xfId="3"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opLeftCell="A2" zoomScaleNormal="100" workbookViewId="0">
      <selection activeCell="P53" sqref="P53"/>
    </sheetView>
  </sheetViews>
  <sheetFormatPr baseColWidth="10" defaultColWidth="9.1640625" defaultRowHeight="13"/>
  <cols>
    <col min="1" max="1" width="2.5" style="81" customWidth="1"/>
    <col min="2" max="2" width="3.1640625" style="81" customWidth="1"/>
    <col min="3" max="3" width="2.6640625" style="81" customWidth="1"/>
    <col min="4" max="4" width="6.83203125" style="81" customWidth="1"/>
    <col min="5" max="5" width="13.5" style="81" customWidth="1"/>
    <col min="6" max="6" width="0.5" style="81" customWidth="1"/>
    <col min="7" max="7" width="2.5" style="81" customWidth="1"/>
    <col min="8" max="8" width="2.6640625" style="81" customWidth="1"/>
    <col min="9" max="9" width="9.6640625" style="81" customWidth="1"/>
    <col min="10" max="10" width="13.5" style="81" customWidth="1"/>
    <col min="11" max="11" width="0.6640625" style="81" customWidth="1"/>
    <col min="12" max="12" width="2.5" style="81" customWidth="1"/>
    <col min="13" max="13" width="2.83203125" style="81" customWidth="1"/>
    <col min="14" max="14" width="2" style="81" customWidth="1"/>
    <col min="15" max="15" width="12.6640625" style="81" customWidth="1"/>
    <col min="16" max="16" width="2.83203125" style="81" customWidth="1"/>
    <col min="17" max="17" width="2" style="81" customWidth="1"/>
    <col min="18" max="18" width="13.5" style="81" customWidth="1"/>
    <col min="19" max="19" width="0.5" style="81" customWidth="1"/>
    <col min="20" max="16384" width="9.1640625" style="81"/>
  </cols>
  <sheetData>
    <row r="1" spans="1:19" ht="12.75" hidden="1" customHeight="1">
      <c r="A1" s="89"/>
      <c r="B1" s="90"/>
      <c r="C1" s="90"/>
      <c r="D1" s="90"/>
      <c r="E1" s="90"/>
      <c r="F1" s="90"/>
      <c r="G1" s="90"/>
      <c r="H1" s="90"/>
      <c r="I1" s="90"/>
      <c r="J1" s="90"/>
      <c r="K1" s="90"/>
      <c r="L1" s="90"/>
      <c r="M1" s="90"/>
      <c r="N1" s="90"/>
      <c r="O1" s="90"/>
      <c r="P1" s="90"/>
      <c r="Q1" s="90"/>
      <c r="R1" s="90"/>
      <c r="S1" s="91"/>
    </row>
    <row r="2" spans="1:19" ht="23.25" customHeight="1">
      <c r="A2" s="89"/>
      <c r="B2" s="90"/>
      <c r="C2" s="90"/>
      <c r="D2" s="90"/>
      <c r="E2" s="90"/>
      <c r="F2" s="90"/>
      <c r="G2" s="92" t="s">
        <v>192</v>
      </c>
      <c r="H2" s="90"/>
      <c r="I2" s="90"/>
      <c r="J2" s="90"/>
      <c r="K2" s="90"/>
      <c r="L2" s="90"/>
      <c r="M2" s="90"/>
      <c r="N2" s="90"/>
      <c r="O2" s="90"/>
      <c r="P2" s="90"/>
      <c r="Q2" s="90"/>
      <c r="R2" s="90"/>
      <c r="S2" s="91"/>
    </row>
    <row r="3" spans="1:19" ht="12" hidden="1" customHeight="1">
      <c r="A3" s="93"/>
      <c r="B3" s="94"/>
      <c r="C3" s="94"/>
      <c r="D3" s="94"/>
      <c r="E3" s="94"/>
      <c r="F3" s="94"/>
      <c r="G3" s="94"/>
      <c r="H3" s="94"/>
      <c r="I3" s="94"/>
      <c r="J3" s="94"/>
      <c r="K3" s="94"/>
      <c r="L3" s="94"/>
      <c r="M3" s="94"/>
      <c r="N3" s="94"/>
      <c r="O3" s="94"/>
      <c r="P3" s="94"/>
      <c r="Q3" s="94"/>
      <c r="R3" s="94"/>
      <c r="S3" s="95"/>
    </row>
    <row r="4" spans="1:19" ht="8.25" customHeight="1">
      <c r="A4" s="2"/>
      <c r="B4" s="3"/>
      <c r="C4" s="3"/>
      <c r="D4" s="3"/>
      <c r="E4" s="3"/>
      <c r="F4" s="3"/>
      <c r="G4" s="3"/>
      <c r="H4" s="3"/>
      <c r="I4" s="3"/>
      <c r="J4" s="3"/>
      <c r="K4" s="3"/>
      <c r="L4" s="3"/>
      <c r="M4" s="3"/>
      <c r="N4" s="3"/>
      <c r="O4" s="3"/>
      <c r="P4" s="3"/>
      <c r="Q4" s="3"/>
      <c r="R4" s="3"/>
      <c r="S4" s="4"/>
    </row>
    <row r="5" spans="1:19" ht="24" customHeight="1">
      <c r="A5" s="5"/>
      <c r="B5" s="1" t="s">
        <v>0</v>
      </c>
      <c r="C5" s="1"/>
      <c r="D5" s="1"/>
      <c r="E5" s="295" t="s">
        <v>1</v>
      </c>
      <c r="F5" s="296"/>
      <c r="G5" s="296"/>
      <c r="H5" s="296"/>
      <c r="I5" s="296"/>
      <c r="J5" s="297"/>
      <c r="K5" s="1"/>
      <c r="L5" s="1"/>
      <c r="M5" s="1"/>
      <c r="N5" s="1"/>
      <c r="O5" s="1" t="s">
        <v>2</v>
      </c>
      <c r="P5" s="96" t="s">
        <v>3</v>
      </c>
      <c r="Q5" s="97"/>
      <c r="R5" s="6"/>
      <c r="S5" s="7"/>
    </row>
    <row r="6" spans="1:19" ht="17.25" hidden="1" customHeight="1">
      <c r="A6" s="5"/>
      <c r="B6" s="1" t="s">
        <v>4</v>
      </c>
      <c r="C6" s="1"/>
      <c r="D6" s="1"/>
      <c r="E6" s="98" t="s">
        <v>5</v>
      </c>
      <c r="F6" s="1"/>
      <c r="G6" s="1"/>
      <c r="H6" s="1"/>
      <c r="I6" s="1"/>
      <c r="J6" s="8"/>
      <c r="K6" s="1"/>
      <c r="L6" s="1"/>
      <c r="M6" s="1"/>
      <c r="N6" s="1"/>
      <c r="O6" s="1"/>
      <c r="P6" s="98"/>
      <c r="Q6" s="99"/>
      <c r="R6" s="8"/>
      <c r="S6" s="7"/>
    </row>
    <row r="7" spans="1:19" ht="24" customHeight="1">
      <c r="A7" s="5"/>
      <c r="B7" s="1" t="s">
        <v>6</v>
      </c>
      <c r="C7" s="1"/>
      <c r="D7" s="1"/>
      <c r="E7" s="298" t="s">
        <v>465</v>
      </c>
      <c r="F7" s="299"/>
      <c r="G7" s="299"/>
      <c r="H7" s="299"/>
      <c r="I7" s="299"/>
      <c r="J7" s="300"/>
      <c r="K7" s="1"/>
      <c r="L7" s="1"/>
      <c r="M7" s="1"/>
      <c r="N7" s="1"/>
      <c r="O7" s="1" t="s">
        <v>7</v>
      </c>
      <c r="P7" s="98" t="s">
        <v>8</v>
      </c>
      <c r="Q7" s="99"/>
      <c r="R7" s="8"/>
      <c r="S7" s="7"/>
    </row>
    <row r="8" spans="1:19" ht="17.25" hidden="1" customHeight="1">
      <c r="A8" s="5"/>
      <c r="B8" s="1" t="s">
        <v>9</v>
      </c>
      <c r="C8" s="1"/>
      <c r="D8" s="1"/>
      <c r="E8" s="98" t="s">
        <v>3</v>
      </c>
      <c r="F8" s="1"/>
      <c r="G8" s="1"/>
      <c r="H8" s="1"/>
      <c r="I8" s="1"/>
      <c r="J8" s="8"/>
      <c r="K8" s="1"/>
      <c r="L8" s="1"/>
      <c r="M8" s="1"/>
      <c r="N8" s="1"/>
      <c r="O8" s="1"/>
      <c r="P8" s="98"/>
      <c r="Q8" s="99"/>
      <c r="R8" s="8"/>
      <c r="S8" s="7"/>
    </row>
    <row r="9" spans="1:19" ht="24" customHeight="1">
      <c r="A9" s="5"/>
      <c r="B9" s="1" t="s">
        <v>10</v>
      </c>
      <c r="C9" s="1"/>
      <c r="D9" s="1"/>
      <c r="E9" s="301" t="s">
        <v>193</v>
      </c>
      <c r="F9" s="302"/>
      <c r="G9" s="302"/>
      <c r="H9" s="302"/>
      <c r="I9" s="302"/>
      <c r="J9" s="303"/>
      <c r="K9" s="1"/>
      <c r="L9" s="1"/>
      <c r="M9" s="1"/>
      <c r="N9" s="1"/>
      <c r="O9" s="1" t="s">
        <v>11</v>
      </c>
      <c r="P9" s="304" t="s">
        <v>8</v>
      </c>
      <c r="Q9" s="305"/>
      <c r="R9" s="306"/>
      <c r="S9" s="7"/>
    </row>
    <row r="10" spans="1:19" ht="17.25" hidden="1" customHeight="1">
      <c r="A10" s="5"/>
      <c r="B10" s="1" t="s">
        <v>12</v>
      </c>
      <c r="C10" s="1"/>
      <c r="D10" s="1"/>
      <c r="E10" s="1" t="s">
        <v>3</v>
      </c>
      <c r="F10" s="1"/>
      <c r="G10" s="1"/>
      <c r="H10" s="1"/>
      <c r="I10" s="1"/>
      <c r="J10" s="1"/>
      <c r="K10" s="1"/>
      <c r="L10" s="1"/>
      <c r="M10" s="1"/>
      <c r="N10" s="1"/>
      <c r="O10" s="1"/>
      <c r="P10" s="99"/>
      <c r="Q10" s="99"/>
      <c r="R10" s="1"/>
      <c r="S10" s="7"/>
    </row>
    <row r="11" spans="1:19" ht="17.25" hidden="1" customHeight="1">
      <c r="A11" s="5"/>
      <c r="B11" s="1" t="s">
        <v>13</v>
      </c>
      <c r="C11" s="1"/>
      <c r="D11" s="1"/>
      <c r="E11" s="1" t="s">
        <v>3</v>
      </c>
      <c r="F11" s="1"/>
      <c r="G11" s="1"/>
      <c r="H11" s="1"/>
      <c r="I11" s="1"/>
      <c r="J11" s="1"/>
      <c r="K11" s="1"/>
      <c r="L11" s="1"/>
      <c r="M11" s="1"/>
      <c r="N11" s="1"/>
      <c r="O11" s="1"/>
      <c r="P11" s="99"/>
      <c r="Q11" s="99"/>
      <c r="R11" s="1"/>
      <c r="S11" s="7"/>
    </row>
    <row r="12" spans="1:19" ht="17.25" hidden="1" customHeight="1">
      <c r="A12" s="5"/>
      <c r="B12" s="1" t="s">
        <v>14</v>
      </c>
      <c r="C12" s="1"/>
      <c r="D12" s="1"/>
      <c r="E12" s="1" t="s">
        <v>3</v>
      </c>
      <c r="F12" s="1"/>
      <c r="G12" s="1"/>
      <c r="H12" s="1"/>
      <c r="I12" s="1"/>
      <c r="J12" s="1"/>
      <c r="K12" s="1"/>
      <c r="L12" s="1"/>
      <c r="M12" s="1"/>
      <c r="N12" s="1"/>
      <c r="O12" s="1"/>
      <c r="P12" s="99"/>
      <c r="Q12" s="99"/>
      <c r="R12" s="1"/>
      <c r="S12" s="7"/>
    </row>
    <row r="13" spans="1:19" ht="17.25" hidden="1" customHeight="1">
      <c r="A13" s="5"/>
      <c r="B13" s="1"/>
      <c r="C13" s="1"/>
      <c r="D13" s="1"/>
      <c r="E13" s="1" t="s">
        <v>3</v>
      </c>
      <c r="F13" s="1"/>
      <c r="G13" s="1"/>
      <c r="H13" s="1"/>
      <c r="I13" s="1"/>
      <c r="J13" s="1"/>
      <c r="K13" s="1"/>
      <c r="L13" s="1"/>
      <c r="M13" s="1"/>
      <c r="N13" s="1"/>
      <c r="O13" s="1"/>
      <c r="P13" s="99"/>
      <c r="Q13" s="99"/>
      <c r="R13" s="1"/>
      <c r="S13" s="7"/>
    </row>
    <row r="14" spans="1:19" ht="17.25" hidden="1" customHeight="1">
      <c r="A14" s="5"/>
      <c r="B14" s="1"/>
      <c r="C14" s="1"/>
      <c r="D14" s="1"/>
      <c r="E14" s="1" t="s">
        <v>3</v>
      </c>
      <c r="F14" s="1"/>
      <c r="G14" s="1"/>
      <c r="H14" s="1"/>
      <c r="I14" s="1"/>
      <c r="J14" s="1"/>
      <c r="K14" s="1"/>
      <c r="L14" s="1"/>
      <c r="M14" s="1"/>
      <c r="N14" s="1"/>
      <c r="O14" s="1"/>
      <c r="P14" s="99"/>
      <c r="Q14" s="99"/>
      <c r="R14" s="1"/>
      <c r="S14" s="7"/>
    </row>
    <row r="15" spans="1:19" ht="17.25" hidden="1" customHeight="1">
      <c r="A15" s="5"/>
      <c r="B15" s="1"/>
      <c r="C15" s="1"/>
      <c r="D15" s="1"/>
      <c r="E15" s="1" t="s">
        <v>3</v>
      </c>
      <c r="F15" s="1"/>
      <c r="G15" s="1"/>
      <c r="H15" s="1"/>
      <c r="I15" s="1"/>
      <c r="J15" s="1"/>
      <c r="K15" s="1"/>
      <c r="L15" s="1"/>
      <c r="M15" s="1"/>
      <c r="N15" s="1"/>
      <c r="O15" s="1"/>
      <c r="P15" s="99"/>
      <c r="Q15" s="99"/>
      <c r="R15" s="1"/>
      <c r="S15" s="7"/>
    </row>
    <row r="16" spans="1:19" ht="17.25" hidden="1" customHeight="1">
      <c r="A16" s="5"/>
      <c r="B16" s="1"/>
      <c r="C16" s="1"/>
      <c r="D16" s="1"/>
      <c r="E16" s="1" t="s">
        <v>3</v>
      </c>
      <c r="F16" s="1"/>
      <c r="G16" s="1"/>
      <c r="H16" s="1"/>
      <c r="I16" s="1"/>
      <c r="J16" s="1"/>
      <c r="K16" s="1"/>
      <c r="L16" s="1"/>
      <c r="M16" s="1"/>
      <c r="N16" s="1"/>
      <c r="O16" s="1"/>
      <c r="P16" s="99"/>
      <c r="Q16" s="99"/>
      <c r="R16" s="1"/>
      <c r="S16" s="7"/>
    </row>
    <row r="17" spans="1:19" ht="17.25" hidden="1" customHeight="1">
      <c r="A17" s="5"/>
      <c r="B17" s="1"/>
      <c r="C17" s="1"/>
      <c r="D17" s="1"/>
      <c r="E17" s="1" t="s">
        <v>3</v>
      </c>
      <c r="F17" s="1"/>
      <c r="G17" s="1"/>
      <c r="H17" s="1"/>
      <c r="I17" s="1"/>
      <c r="J17" s="1"/>
      <c r="K17" s="1"/>
      <c r="L17" s="1"/>
      <c r="M17" s="1"/>
      <c r="N17" s="1"/>
      <c r="O17" s="1"/>
      <c r="P17" s="99"/>
      <c r="Q17" s="99"/>
      <c r="R17" s="1"/>
      <c r="S17" s="7"/>
    </row>
    <row r="18" spans="1:19" ht="17.25" hidden="1" customHeight="1">
      <c r="A18" s="5"/>
      <c r="B18" s="1"/>
      <c r="C18" s="1"/>
      <c r="D18" s="1"/>
      <c r="E18" s="1" t="s">
        <v>3</v>
      </c>
      <c r="F18" s="1"/>
      <c r="G18" s="1"/>
      <c r="H18" s="1"/>
      <c r="I18" s="1"/>
      <c r="J18" s="1"/>
      <c r="K18" s="1"/>
      <c r="L18" s="1"/>
      <c r="M18" s="1"/>
      <c r="N18" s="1"/>
      <c r="O18" s="1"/>
      <c r="P18" s="99"/>
      <c r="Q18" s="99"/>
      <c r="R18" s="1"/>
      <c r="S18" s="7"/>
    </row>
    <row r="19" spans="1:19" ht="17.25" hidden="1" customHeight="1">
      <c r="A19" s="5"/>
      <c r="B19" s="1"/>
      <c r="C19" s="1"/>
      <c r="D19" s="1"/>
      <c r="E19" s="1" t="s">
        <v>3</v>
      </c>
      <c r="F19" s="1"/>
      <c r="G19" s="1"/>
      <c r="H19" s="1"/>
      <c r="I19" s="1"/>
      <c r="J19" s="1"/>
      <c r="K19" s="1"/>
      <c r="L19" s="1"/>
      <c r="M19" s="1"/>
      <c r="N19" s="1"/>
      <c r="O19" s="1"/>
      <c r="P19" s="99"/>
      <c r="Q19" s="99"/>
      <c r="R19" s="1"/>
      <c r="S19" s="7"/>
    </row>
    <row r="20" spans="1:19" ht="17.25" hidden="1" customHeight="1">
      <c r="A20" s="5"/>
      <c r="B20" s="1"/>
      <c r="C20" s="1"/>
      <c r="D20" s="1"/>
      <c r="E20" s="1" t="s">
        <v>3</v>
      </c>
      <c r="F20" s="1"/>
      <c r="G20" s="1"/>
      <c r="H20" s="1"/>
      <c r="I20" s="1"/>
      <c r="J20" s="1"/>
      <c r="K20" s="1"/>
      <c r="L20" s="1"/>
      <c r="M20" s="1"/>
      <c r="N20" s="1"/>
      <c r="O20" s="1"/>
      <c r="P20" s="99"/>
      <c r="Q20" s="99"/>
      <c r="R20" s="1"/>
      <c r="S20" s="7"/>
    </row>
    <row r="21" spans="1:19" ht="17.25" hidden="1" customHeight="1">
      <c r="A21" s="5"/>
      <c r="B21" s="1"/>
      <c r="C21" s="1"/>
      <c r="D21" s="1"/>
      <c r="E21" s="1" t="s">
        <v>3</v>
      </c>
      <c r="F21" s="1"/>
      <c r="G21" s="1"/>
      <c r="H21" s="1"/>
      <c r="I21" s="1"/>
      <c r="J21" s="1"/>
      <c r="K21" s="1"/>
      <c r="L21" s="1"/>
      <c r="M21" s="1"/>
      <c r="N21" s="1"/>
      <c r="O21" s="1"/>
      <c r="P21" s="99"/>
      <c r="Q21" s="99"/>
      <c r="R21" s="1"/>
      <c r="S21" s="7"/>
    </row>
    <row r="22" spans="1:19" ht="17.25" hidden="1" customHeight="1">
      <c r="A22" s="5"/>
      <c r="B22" s="1"/>
      <c r="C22" s="1"/>
      <c r="D22" s="1"/>
      <c r="E22" s="1" t="s">
        <v>3</v>
      </c>
      <c r="F22" s="1"/>
      <c r="G22" s="1"/>
      <c r="H22" s="1"/>
      <c r="I22" s="1"/>
      <c r="J22" s="1"/>
      <c r="K22" s="1"/>
      <c r="L22" s="1"/>
      <c r="M22" s="1"/>
      <c r="N22" s="1"/>
      <c r="O22" s="1"/>
      <c r="P22" s="99"/>
      <c r="Q22" s="99"/>
      <c r="R22" s="1"/>
      <c r="S22" s="7"/>
    </row>
    <row r="23" spans="1:19" ht="17.25" hidden="1" customHeight="1">
      <c r="A23" s="5"/>
      <c r="B23" s="1"/>
      <c r="C23" s="1"/>
      <c r="D23" s="1"/>
      <c r="E23" s="1" t="s">
        <v>3</v>
      </c>
      <c r="F23" s="1"/>
      <c r="G23" s="1"/>
      <c r="H23" s="1"/>
      <c r="I23" s="1"/>
      <c r="J23" s="1"/>
      <c r="K23" s="1"/>
      <c r="L23" s="1"/>
      <c r="M23" s="1"/>
      <c r="N23" s="1"/>
      <c r="O23" s="1"/>
      <c r="P23" s="99"/>
      <c r="Q23" s="99"/>
      <c r="R23" s="1"/>
      <c r="S23" s="7"/>
    </row>
    <row r="24" spans="1:19" ht="17.25" hidden="1" customHeight="1">
      <c r="A24" s="5"/>
      <c r="B24" s="1"/>
      <c r="C24" s="1"/>
      <c r="D24" s="1"/>
      <c r="E24" s="1" t="s">
        <v>3</v>
      </c>
      <c r="F24" s="1"/>
      <c r="G24" s="1"/>
      <c r="H24" s="1"/>
      <c r="I24" s="1"/>
      <c r="J24" s="1"/>
      <c r="K24" s="1"/>
      <c r="L24" s="1"/>
      <c r="M24" s="1"/>
      <c r="N24" s="1"/>
      <c r="O24" s="1"/>
      <c r="P24" s="99"/>
      <c r="Q24" s="99"/>
      <c r="R24" s="1"/>
      <c r="S24" s="7"/>
    </row>
    <row r="25" spans="1:19" ht="17.75" customHeight="1">
      <c r="A25" s="5"/>
      <c r="B25" s="1"/>
      <c r="C25" s="1"/>
      <c r="D25" s="1"/>
      <c r="E25" s="1"/>
      <c r="F25" s="1"/>
      <c r="G25" s="1"/>
      <c r="H25" s="1"/>
      <c r="I25" s="1"/>
      <c r="J25" s="1"/>
      <c r="K25" s="1"/>
      <c r="L25" s="1"/>
      <c r="M25" s="1"/>
      <c r="N25" s="1"/>
      <c r="O25" s="1" t="s">
        <v>15</v>
      </c>
      <c r="P25" s="1" t="s">
        <v>16</v>
      </c>
      <c r="Q25" s="1"/>
      <c r="R25" s="1"/>
      <c r="S25" s="7"/>
    </row>
    <row r="26" spans="1:19" ht="17.75" customHeight="1">
      <c r="A26" s="5"/>
      <c r="B26" s="1" t="s">
        <v>17</v>
      </c>
      <c r="C26" s="1"/>
      <c r="D26" s="1"/>
      <c r="E26" s="96" t="s">
        <v>465</v>
      </c>
      <c r="F26" s="9"/>
      <c r="G26" s="9"/>
      <c r="H26" s="9"/>
      <c r="I26" s="9"/>
      <c r="J26" s="6"/>
      <c r="K26" s="1"/>
      <c r="L26" s="1"/>
      <c r="M26" s="1"/>
      <c r="N26" s="1"/>
      <c r="O26" s="100">
        <v>71295003</v>
      </c>
      <c r="P26" s="101" t="s">
        <v>8</v>
      </c>
      <c r="Q26" s="102"/>
      <c r="R26" s="10"/>
      <c r="S26" s="7"/>
    </row>
    <row r="27" spans="1:19" ht="17.75" customHeight="1">
      <c r="A27" s="5"/>
      <c r="B27" s="1" t="s">
        <v>18</v>
      </c>
      <c r="C27" s="1"/>
      <c r="D27" s="1"/>
      <c r="E27" s="98" t="s">
        <v>327</v>
      </c>
      <c r="F27" s="1"/>
      <c r="G27" s="1"/>
      <c r="H27" s="1"/>
      <c r="I27" s="1"/>
      <c r="J27" s="8"/>
      <c r="K27" s="1"/>
      <c r="L27" s="1"/>
      <c r="M27" s="1"/>
      <c r="N27" s="1"/>
      <c r="O27" s="100" t="s">
        <v>8</v>
      </c>
      <c r="P27" s="101" t="s">
        <v>8</v>
      </c>
      <c r="Q27" s="102"/>
      <c r="R27" s="10"/>
      <c r="S27" s="7"/>
    </row>
    <row r="28" spans="1:19" ht="17.75" customHeight="1">
      <c r="A28" s="5"/>
      <c r="B28" s="1" t="s">
        <v>19</v>
      </c>
      <c r="C28" s="1"/>
      <c r="D28" s="1"/>
      <c r="E28" s="98" t="s">
        <v>3</v>
      </c>
      <c r="F28" s="1"/>
      <c r="G28" s="1"/>
      <c r="H28" s="1"/>
      <c r="I28" s="1"/>
      <c r="J28" s="8"/>
      <c r="K28" s="1"/>
      <c r="L28" s="1"/>
      <c r="M28" s="1"/>
      <c r="N28" s="1"/>
      <c r="O28" s="100" t="s">
        <v>8</v>
      </c>
      <c r="P28" s="101" t="s">
        <v>8</v>
      </c>
      <c r="Q28" s="102"/>
      <c r="R28" s="10"/>
      <c r="S28" s="7"/>
    </row>
    <row r="29" spans="1:19" ht="17.75" customHeight="1">
      <c r="A29" s="5"/>
      <c r="B29" s="1"/>
      <c r="C29" s="1"/>
      <c r="D29" s="1"/>
      <c r="E29" s="103" t="s">
        <v>8</v>
      </c>
      <c r="F29" s="11"/>
      <c r="G29" s="11"/>
      <c r="H29" s="11"/>
      <c r="I29" s="11"/>
      <c r="J29" s="12"/>
      <c r="K29" s="1"/>
      <c r="L29" s="1"/>
      <c r="M29" s="1"/>
      <c r="N29" s="1"/>
      <c r="O29" s="99"/>
      <c r="P29" s="99"/>
      <c r="Q29" s="99"/>
      <c r="R29" s="1"/>
      <c r="S29" s="7"/>
    </row>
    <row r="30" spans="1:19" ht="17.75" customHeight="1">
      <c r="A30" s="5"/>
      <c r="B30" s="1"/>
      <c r="C30" s="1"/>
      <c r="D30" s="1"/>
      <c r="E30" s="99" t="s">
        <v>20</v>
      </c>
      <c r="F30" s="1"/>
      <c r="G30" s="1" t="s">
        <v>21</v>
      </c>
      <c r="H30" s="1"/>
      <c r="I30" s="1"/>
      <c r="J30" s="1"/>
      <c r="K30" s="1"/>
      <c r="L30" s="1"/>
      <c r="M30" s="1"/>
      <c r="N30" s="1"/>
      <c r="O30" s="99" t="s">
        <v>22</v>
      </c>
      <c r="P30" s="99"/>
      <c r="Q30" s="99"/>
      <c r="R30" s="13"/>
      <c r="S30" s="7"/>
    </row>
    <row r="31" spans="1:19" ht="17.75" customHeight="1">
      <c r="A31" s="5"/>
      <c r="B31" s="1"/>
      <c r="C31" s="1"/>
      <c r="D31" s="1"/>
      <c r="E31" s="100" t="s">
        <v>8</v>
      </c>
      <c r="F31" s="1"/>
      <c r="G31" s="101"/>
      <c r="H31" s="14"/>
      <c r="I31" s="104"/>
      <c r="J31" s="1"/>
      <c r="K31" s="1"/>
      <c r="L31" s="1"/>
      <c r="M31" s="1"/>
      <c r="N31" s="1"/>
      <c r="O31" s="105"/>
      <c r="P31" s="99"/>
      <c r="Q31" s="99"/>
      <c r="R31" s="13"/>
      <c r="S31" s="7"/>
    </row>
    <row r="32" spans="1:19" ht="8.25" customHeight="1">
      <c r="A32" s="15"/>
      <c r="B32" s="16"/>
      <c r="C32" s="16"/>
      <c r="D32" s="16"/>
      <c r="E32" s="16"/>
      <c r="F32" s="16"/>
      <c r="G32" s="16"/>
      <c r="H32" s="16"/>
      <c r="I32" s="16"/>
      <c r="J32" s="16"/>
      <c r="K32" s="16"/>
      <c r="L32" s="16"/>
      <c r="M32" s="16"/>
      <c r="N32" s="16"/>
      <c r="O32" s="16"/>
      <c r="P32" s="16"/>
      <c r="Q32" s="16"/>
      <c r="R32" s="16"/>
      <c r="S32" s="17"/>
    </row>
    <row r="33" spans="1:19" ht="20.25" customHeight="1">
      <c r="A33" s="18"/>
      <c r="B33" s="19"/>
      <c r="C33" s="19"/>
      <c r="D33" s="19"/>
      <c r="E33" s="20" t="s">
        <v>23</v>
      </c>
      <c r="F33" s="19"/>
      <c r="G33" s="19"/>
      <c r="H33" s="19"/>
      <c r="I33" s="19"/>
      <c r="J33" s="19"/>
      <c r="K33" s="19"/>
      <c r="L33" s="19"/>
      <c r="M33" s="19"/>
      <c r="N33" s="19"/>
      <c r="O33" s="19"/>
      <c r="P33" s="19"/>
      <c r="Q33" s="19"/>
      <c r="R33" s="19"/>
      <c r="S33" s="21"/>
    </row>
    <row r="34" spans="1:19" ht="20.25" customHeight="1">
      <c r="A34" s="22" t="s">
        <v>24</v>
      </c>
      <c r="B34" s="23"/>
      <c r="C34" s="23"/>
      <c r="D34" s="24"/>
      <c r="E34" s="25" t="s">
        <v>25</v>
      </c>
      <c r="F34" s="24"/>
      <c r="G34" s="25" t="s">
        <v>26</v>
      </c>
      <c r="H34" s="23"/>
      <c r="I34" s="24"/>
      <c r="J34" s="25" t="s">
        <v>27</v>
      </c>
      <c r="K34" s="23"/>
      <c r="L34" s="25" t="s">
        <v>28</v>
      </c>
      <c r="M34" s="23"/>
      <c r="N34" s="23"/>
      <c r="O34" s="24"/>
      <c r="P34" s="25" t="s">
        <v>29</v>
      </c>
      <c r="Q34" s="23"/>
      <c r="R34" s="23"/>
      <c r="S34" s="26"/>
    </row>
    <row r="35" spans="1:19" ht="20.25" customHeight="1">
      <c r="A35" s="106"/>
      <c r="B35" s="107"/>
      <c r="C35" s="107"/>
      <c r="D35" s="108">
        <v>0</v>
      </c>
      <c r="E35" s="109">
        <f>IF(D35=0,0,R49/D35)</f>
        <v>0</v>
      </c>
      <c r="F35" s="110"/>
      <c r="G35" s="111"/>
      <c r="H35" s="107"/>
      <c r="I35" s="108">
        <v>0</v>
      </c>
      <c r="J35" s="109">
        <f>IF(I35=0,0,R49/I35)</f>
        <v>0</v>
      </c>
      <c r="K35" s="112"/>
      <c r="L35" s="111"/>
      <c r="M35" s="107"/>
      <c r="N35" s="107"/>
      <c r="O35" s="108">
        <v>0</v>
      </c>
      <c r="P35" s="111"/>
      <c r="Q35" s="107"/>
      <c r="R35" s="113">
        <f>IF(O35=0,0,R49/O35)</f>
        <v>0</v>
      </c>
      <c r="S35" s="114"/>
    </row>
    <row r="36" spans="1:19" ht="20.25" customHeight="1">
      <c r="A36" s="18"/>
      <c r="B36" s="19"/>
      <c r="C36" s="19"/>
      <c r="D36" s="19"/>
      <c r="E36" s="20" t="s">
        <v>30</v>
      </c>
      <c r="F36" s="19"/>
      <c r="G36" s="19"/>
      <c r="H36" s="19"/>
      <c r="I36" s="19"/>
      <c r="J36" s="27" t="s">
        <v>31</v>
      </c>
      <c r="K36" s="19"/>
      <c r="L36" s="19"/>
      <c r="M36" s="19"/>
      <c r="N36" s="19"/>
      <c r="O36" s="19"/>
      <c r="P36" s="19"/>
      <c r="Q36" s="19"/>
      <c r="R36" s="19"/>
      <c r="S36" s="21"/>
    </row>
    <row r="37" spans="1:19" ht="20.25" customHeight="1">
      <c r="A37" s="28" t="s">
        <v>32</v>
      </c>
      <c r="B37" s="29"/>
      <c r="C37" s="30" t="s">
        <v>33</v>
      </c>
      <c r="D37" s="31"/>
      <c r="E37" s="31"/>
      <c r="F37" s="32"/>
      <c r="G37" s="28" t="s">
        <v>34</v>
      </c>
      <c r="H37" s="33"/>
      <c r="I37" s="30" t="s">
        <v>35</v>
      </c>
      <c r="J37" s="31"/>
      <c r="K37" s="31"/>
      <c r="L37" s="28" t="s">
        <v>36</v>
      </c>
      <c r="M37" s="33"/>
      <c r="N37" s="30" t="s">
        <v>37</v>
      </c>
      <c r="O37" s="31"/>
      <c r="P37" s="31"/>
      <c r="Q37" s="31"/>
      <c r="R37" s="31"/>
      <c r="S37" s="32"/>
    </row>
    <row r="38" spans="1:19" ht="20.25" customHeight="1">
      <c r="A38" s="34">
        <v>1</v>
      </c>
      <c r="B38" s="35" t="s">
        <v>38</v>
      </c>
      <c r="C38" s="6"/>
      <c r="D38" s="36"/>
      <c r="E38" s="115">
        <f>Rekapitulace!C14</f>
        <v>0</v>
      </c>
      <c r="F38" s="37"/>
      <c r="G38" s="34">
        <v>10</v>
      </c>
      <c r="H38" s="38" t="s">
        <v>39</v>
      </c>
      <c r="I38" s="10"/>
      <c r="J38" s="116">
        <v>0</v>
      </c>
      <c r="K38" s="117"/>
      <c r="L38" s="34">
        <v>14</v>
      </c>
      <c r="M38" s="101" t="s">
        <v>40</v>
      </c>
      <c r="N38" s="14"/>
      <c r="O38" s="14"/>
      <c r="P38" s="118" t="str">
        <f>M51</f>
        <v>21</v>
      </c>
      <c r="Q38" s="119" t="s">
        <v>42</v>
      </c>
      <c r="R38" s="115">
        <v>0</v>
      </c>
      <c r="S38" s="39"/>
    </row>
    <row r="39" spans="1:19" ht="20.25" customHeight="1">
      <c r="A39" s="34">
        <v>2</v>
      </c>
      <c r="B39" s="35" t="s">
        <v>44</v>
      </c>
      <c r="C39" s="6"/>
      <c r="D39" s="36"/>
      <c r="E39" s="115">
        <f>Rekapitulace!C15</f>
        <v>0</v>
      </c>
      <c r="F39" s="37"/>
      <c r="G39" s="34">
        <v>11</v>
      </c>
      <c r="H39" s="1" t="s">
        <v>43</v>
      </c>
      <c r="I39" s="36"/>
      <c r="J39" s="116">
        <v>0</v>
      </c>
      <c r="K39" s="117"/>
      <c r="L39" s="34">
        <v>15</v>
      </c>
      <c r="M39" s="101" t="s">
        <v>226</v>
      </c>
      <c r="N39" s="14"/>
      <c r="O39" s="14"/>
      <c r="P39" s="118" t="str">
        <f>M51</f>
        <v>21</v>
      </c>
      <c r="Q39" s="119" t="s">
        <v>42</v>
      </c>
      <c r="R39" s="115">
        <v>0</v>
      </c>
      <c r="S39" s="39"/>
    </row>
    <row r="40" spans="1:19" ht="20.25" customHeight="1">
      <c r="A40" s="34">
        <v>3</v>
      </c>
      <c r="B40" s="35" t="s">
        <v>225</v>
      </c>
      <c r="C40" s="6"/>
      <c r="D40" s="36"/>
      <c r="E40" s="115">
        <f>Rekapitulace!C16</f>
        <v>0</v>
      </c>
      <c r="F40" s="37"/>
      <c r="G40" s="34">
        <v>12</v>
      </c>
      <c r="H40" s="38" t="s">
        <v>45</v>
      </c>
      <c r="I40" s="10"/>
      <c r="J40" s="116">
        <v>0</v>
      </c>
      <c r="K40" s="117"/>
      <c r="L40" s="34">
        <v>16</v>
      </c>
      <c r="M40" s="101" t="s">
        <v>46</v>
      </c>
      <c r="N40" s="14"/>
      <c r="O40" s="14"/>
      <c r="P40" s="118" t="str">
        <f>M51</f>
        <v>21</v>
      </c>
      <c r="Q40" s="119" t="s">
        <v>42</v>
      </c>
      <c r="R40" s="115">
        <v>0</v>
      </c>
      <c r="S40" s="39"/>
    </row>
    <row r="41" spans="1:19" ht="20.25" customHeight="1">
      <c r="A41" s="34">
        <v>4</v>
      </c>
      <c r="B41" s="35" t="s">
        <v>438</v>
      </c>
      <c r="C41" s="6"/>
      <c r="D41" s="36"/>
      <c r="E41" s="115">
        <f>Rekapitulace!C17</f>
        <v>0</v>
      </c>
      <c r="F41" s="37"/>
      <c r="G41" s="34"/>
      <c r="H41" s="38"/>
      <c r="I41" s="10"/>
      <c r="J41" s="116"/>
      <c r="K41" s="117"/>
      <c r="L41" s="34">
        <v>17</v>
      </c>
      <c r="M41" s="101" t="s">
        <v>47</v>
      </c>
      <c r="N41" s="14"/>
      <c r="O41" s="14"/>
      <c r="P41" s="118" t="str">
        <f>M51</f>
        <v>21</v>
      </c>
      <c r="Q41" s="119" t="s">
        <v>42</v>
      </c>
      <c r="R41" s="115">
        <v>0</v>
      </c>
      <c r="S41" s="39"/>
    </row>
    <row r="42" spans="1:19" ht="20.25" customHeight="1">
      <c r="A42" s="34">
        <v>5</v>
      </c>
      <c r="B42" s="203" t="s">
        <v>220</v>
      </c>
      <c r="C42" s="6"/>
      <c r="D42" s="36"/>
      <c r="E42" s="115">
        <f>Rekapitulace!C18</f>
        <v>0</v>
      </c>
      <c r="F42" s="69"/>
      <c r="G42" s="40"/>
      <c r="H42" s="14"/>
      <c r="I42" s="10"/>
      <c r="J42" s="120"/>
      <c r="K42" s="121"/>
      <c r="L42" s="34">
        <v>18</v>
      </c>
      <c r="M42" s="101" t="s">
        <v>48</v>
      </c>
      <c r="N42" s="14"/>
      <c r="O42" s="14"/>
      <c r="P42" s="118">
        <f>M53</f>
        <v>0</v>
      </c>
      <c r="Q42" s="119" t="s">
        <v>42</v>
      </c>
      <c r="R42" s="115">
        <v>0</v>
      </c>
      <c r="S42" s="7"/>
    </row>
    <row r="43" spans="1:19" ht="20.25" customHeight="1">
      <c r="A43" s="34">
        <v>6</v>
      </c>
      <c r="B43" s="203" t="s">
        <v>431</v>
      </c>
      <c r="C43" s="6"/>
      <c r="D43" s="36"/>
      <c r="E43" s="115">
        <f>Rekapitulace!C19</f>
        <v>0</v>
      </c>
      <c r="F43" s="69"/>
      <c r="G43" s="40"/>
      <c r="H43" s="14"/>
      <c r="I43" s="10"/>
      <c r="J43" s="120"/>
      <c r="K43" s="121"/>
      <c r="L43" s="34">
        <v>19</v>
      </c>
      <c r="M43" s="38" t="s">
        <v>49</v>
      </c>
      <c r="N43" s="14"/>
      <c r="O43" s="14"/>
      <c r="P43" s="14"/>
      <c r="Q43" s="10"/>
      <c r="R43" s="115">
        <v>0</v>
      </c>
      <c r="S43" s="7"/>
    </row>
    <row r="44" spans="1:19" ht="20.25" customHeight="1">
      <c r="A44" s="34">
        <v>7</v>
      </c>
      <c r="B44" s="203"/>
      <c r="C44" s="6"/>
      <c r="D44" s="36"/>
      <c r="E44" s="115"/>
      <c r="F44" s="69"/>
      <c r="G44" s="40"/>
      <c r="H44" s="14"/>
      <c r="I44" s="10"/>
      <c r="J44" s="120"/>
      <c r="K44" s="121"/>
      <c r="L44" s="34"/>
      <c r="M44" s="38"/>
      <c r="N44" s="14"/>
      <c r="O44" s="14"/>
      <c r="P44" s="14"/>
      <c r="Q44" s="10"/>
      <c r="R44" s="115"/>
      <c r="S44" s="7"/>
    </row>
    <row r="45" spans="1:19" ht="20.25" customHeight="1">
      <c r="A45" s="34">
        <v>8</v>
      </c>
      <c r="B45" s="35"/>
      <c r="C45" s="6"/>
      <c r="D45" s="36"/>
      <c r="E45" s="115"/>
      <c r="F45" s="69"/>
      <c r="G45" s="40"/>
      <c r="H45" s="14"/>
      <c r="I45" s="10"/>
      <c r="J45" s="121"/>
      <c r="K45" s="121"/>
      <c r="L45" s="34"/>
      <c r="M45" s="38"/>
      <c r="N45" s="14"/>
      <c r="O45" s="14"/>
      <c r="P45" s="14"/>
      <c r="Q45" s="10"/>
      <c r="R45" s="115"/>
      <c r="S45" s="7"/>
    </row>
    <row r="46" spans="1:19" ht="20.25" customHeight="1">
      <c r="A46" s="34">
        <v>9</v>
      </c>
      <c r="B46" s="41" t="s">
        <v>221</v>
      </c>
      <c r="C46" s="14"/>
      <c r="D46" s="10"/>
      <c r="E46" s="122">
        <f>SUM(E38:E45)</f>
        <v>0</v>
      </c>
      <c r="F46" s="42"/>
      <c r="G46" s="34">
        <v>13</v>
      </c>
      <c r="H46" s="41" t="s">
        <v>222</v>
      </c>
      <c r="I46" s="10"/>
      <c r="J46" s="123">
        <f>SUM(J38:J41)</f>
        <v>0</v>
      </c>
      <c r="K46" s="124"/>
      <c r="L46" s="34">
        <v>20</v>
      </c>
      <c r="M46" s="35" t="s">
        <v>223</v>
      </c>
      <c r="N46" s="9"/>
      <c r="O46" s="9"/>
      <c r="P46" s="9"/>
      <c r="Q46" s="43"/>
      <c r="R46" s="122">
        <f>SUM(R38:R43)</f>
        <v>0</v>
      </c>
      <c r="S46" s="21"/>
    </row>
    <row r="47" spans="1:19" ht="20.25" customHeight="1">
      <c r="A47" s="44">
        <v>21</v>
      </c>
      <c r="B47" s="45" t="s">
        <v>50</v>
      </c>
      <c r="C47" s="46"/>
      <c r="D47" s="47"/>
      <c r="E47" s="125">
        <v>0</v>
      </c>
      <c r="F47" s="48"/>
      <c r="G47" s="44">
        <v>22</v>
      </c>
      <c r="H47" s="45" t="s">
        <v>51</v>
      </c>
      <c r="I47" s="47"/>
      <c r="J47" s="126">
        <v>0</v>
      </c>
      <c r="K47" s="127" t="str">
        <f>M51</f>
        <v>21</v>
      </c>
      <c r="L47" s="44">
        <v>23</v>
      </c>
      <c r="M47" s="45" t="s">
        <v>52</v>
      </c>
      <c r="N47" s="46"/>
      <c r="O47" s="46"/>
      <c r="P47" s="46"/>
      <c r="Q47" s="47"/>
      <c r="R47" s="125">
        <v>0</v>
      </c>
      <c r="S47" s="17"/>
    </row>
    <row r="48" spans="1:19" ht="20.25" customHeight="1">
      <c r="A48" s="49" t="s">
        <v>18</v>
      </c>
      <c r="B48" s="3"/>
      <c r="C48" s="3"/>
      <c r="D48" s="3"/>
      <c r="E48" s="3"/>
      <c r="F48" s="50"/>
      <c r="G48" s="51"/>
      <c r="H48" s="3"/>
      <c r="I48" s="3"/>
      <c r="J48" s="3"/>
      <c r="K48" s="3"/>
      <c r="L48" s="52" t="s">
        <v>53</v>
      </c>
      <c r="M48" s="24"/>
      <c r="N48" s="30" t="s">
        <v>54</v>
      </c>
      <c r="O48" s="23"/>
      <c r="P48" s="23"/>
      <c r="Q48" s="23"/>
      <c r="R48" s="23"/>
      <c r="S48" s="26"/>
    </row>
    <row r="49" spans="1:19" ht="20.25" customHeight="1">
      <c r="A49" s="5"/>
      <c r="B49" s="1"/>
      <c r="C49" s="1"/>
      <c r="D49" s="1"/>
      <c r="E49" s="1"/>
      <c r="F49" s="8"/>
      <c r="G49" s="53"/>
      <c r="H49" s="1"/>
      <c r="I49" s="1"/>
      <c r="J49" s="1"/>
      <c r="K49" s="1"/>
      <c r="L49" s="34">
        <v>24</v>
      </c>
      <c r="M49" s="38" t="s">
        <v>224</v>
      </c>
      <c r="N49" s="14"/>
      <c r="O49" s="14"/>
      <c r="P49" s="14"/>
      <c r="Q49" s="39"/>
      <c r="R49" s="122">
        <f>ROUND(E46+J46+R46+E47+J47+R47,2)</f>
        <v>0</v>
      </c>
      <c r="S49" s="54">
        <f>E46+J46+R46+E47+J47+R47</f>
        <v>0</v>
      </c>
    </row>
    <row r="50" spans="1:19" ht="20.25" customHeight="1">
      <c r="A50" s="55" t="s">
        <v>55</v>
      </c>
      <c r="B50" s="11"/>
      <c r="C50" s="11"/>
      <c r="D50" s="11"/>
      <c r="E50" s="11"/>
      <c r="F50" s="12"/>
      <c r="G50" s="56" t="s">
        <v>56</v>
      </c>
      <c r="H50" s="11"/>
      <c r="I50" s="11"/>
      <c r="J50" s="11"/>
      <c r="K50" s="11"/>
      <c r="L50" s="34">
        <v>25</v>
      </c>
      <c r="M50" s="128">
        <v>12</v>
      </c>
      <c r="N50" s="12" t="s">
        <v>42</v>
      </c>
      <c r="O50" s="129">
        <f>ROUND(R49-O51,2)</f>
        <v>0</v>
      </c>
      <c r="P50" s="14" t="s">
        <v>57</v>
      </c>
      <c r="Q50" s="10"/>
      <c r="R50" s="130">
        <f>ROUND(O50*M50/100,2)</f>
        <v>0</v>
      </c>
      <c r="S50" s="57">
        <f>O50*M50/100</f>
        <v>0</v>
      </c>
    </row>
    <row r="51" spans="1:19" ht="20.25" customHeight="1" thickBot="1">
      <c r="A51" s="58" t="s">
        <v>17</v>
      </c>
      <c r="B51" s="9"/>
      <c r="C51" s="9"/>
      <c r="D51" s="9"/>
      <c r="E51" s="9"/>
      <c r="F51" s="6"/>
      <c r="G51" s="59"/>
      <c r="H51" s="9"/>
      <c r="I51" s="9"/>
      <c r="J51" s="9"/>
      <c r="K51" s="9"/>
      <c r="L51" s="34">
        <v>26</v>
      </c>
      <c r="M51" s="131" t="s">
        <v>41</v>
      </c>
      <c r="N51" s="10" t="s">
        <v>42</v>
      </c>
      <c r="O51" s="129">
        <f>R49</f>
        <v>0</v>
      </c>
      <c r="P51" s="14" t="s">
        <v>57</v>
      </c>
      <c r="Q51" s="10"/>
      <c r="R51" s="115">
        <f>ROUND(O51*M51/100,2)</f>
        <v>0</v>
      </c>
      <c r="S51" s="60">
        <f>O51*M51/100</f>
        <v>0</v>
      </c>
    </row>
    <row r="52" spans="1:19" ht="20.25" customHeight="1" thickBot="1">
      <c r="A52" s="5"/>
      <c r="B52" s="1"/>
      <c r="C52" s="1"/>
      <c r="D52" s="1"/>
      <c r="E52" s="1"/>
      <c r="F52" s="8"/>
      <c r="G52" s="53"/>
      <c r="H52" s="1"/>
      <c r="I52" s="1"/>
      <c r="J52" s="1"/>
      <c r="K52" s="1"/>
      <c r="L52" s="44">
        <v>27</v>
      </c>
      <c r="M52" s="61" t="s">
        <v>227</v>
      </c>
      <c r="N52" s="46"/>
      <c r="O52" s="46"/>
      <c r="P52" s="46"/>
      <c r="Q52" s="62"/>
      <c r="R52" s="132">
        <f>R49+R50+R51</f>
        <v>0</v>
      </c>
      <c r="S52" s="63"/>
    </row>
    <row r="53" spans="1:19" ht="20.25" customHeight="1">
      <c r="A53" s="55" t="s">
        <v>55</v>
      </c>
      <c r="B53" s="11"/>
      <c r="C53" s="11"/>
      <c r="D53" s="11"/>
      <c r="E53" s="11"/>
      <c r="F53" s="12"/>
      <c r="G53" s="56" t="s">
        <v>56</v>
      </c>
      <c r="H53" s="11"/>
      <c r="I53" s="11"/>
      <c r="J53" s="11"/>
      <c r="K53" s="11"/>
      <c r="L53" s="52" t="s">
        <v>58</v>
      </c>
      <c r="M53" s="24"/>
      <c r="N53" s="30" t="s">
        <v>59</v>
      </c>
      <c r="O53" s="23"/>
      <c r="P53" s="23"/>
      <c r="Q53" s="23"/>
      <c r="R53" s="133"/>
      <c r="S53" s="26"/>
    </row>
    <row r="54" spans="1:19" ht="20.25" customHeight="1">
      <c r="A54" s="58" t="s">
        <v>19</v>
      </c>
      <c r="B54" s="9"/>
      <c r="C54" s="9"/>
      <c r="D54" s="9"/>
      <c r="E54" s="9"/>
      <c r="F54" s="6"/>
      <c r="G54" s="59"/>
      <c r="H54" s="9"/>
      <c r="I54" s="9"/>
      <c r="J54" s="9"/>
      <c r="K54" s="9"/>
      <c r="L54" s="34">
        <v>28</v>
      </c>
      <c r="M54" s="38" t="s">
        <v>60</v>
      </c>
      <c r="N54" s="14"/>
      <c r="O54" s="14"/>
      <c r="P54" s="14"/>
      <c r="Q54" s="10"/>
      <c r="R54" s="115">
        <v>0</v>
      </c>
      <c r="S54" s="39"/>
    </row>
    <row r="55" spans="1:19" ht="20.25" customHeight="1">
      <c r="A55" s="5"/>
      <c r="B55" s="1"/>
      <c r="C55" s="1"/>
      <c r="D55" s="1"/>
      <c r="E55" s="1"/>
      <c r="F55" s="8"/>
      <c r="G55" s="53"/>
      <c r="H55" s="1"/>
      <c r="I55" s="1"/>
      <c r="J55" s="1"/>
      <c r="K55" s="1"/>
      <c r="L55" s="34">
        <v>29</v>
      </c>
      <c r="M55" s="38" t="s">
        <v>61</v>
      </c>
      <c r="N55" s="14"/>
      <c r="O55" s="14"/>
      <c r="P55" s="14"/>
      <c r="Q55" s="10"/>
      <c r="R55" s="115">
        <v>0</v>
      </c>
      <c r="S55" s="39"/>
    </row>
    <row r="56" spans="1:19" ht="20.25" customHeight="1">
      <c r="A56" s="64" t="s">
        <v>55</v>
      </c>
      <c r="B56" s="16"/>
      <c r="C56" s="16"/>
      <c r="D56" s="16"/>
      <c r="E56" s="16"/>
      <c r="F56" s="65"/>
      <c r="G56" s="66" t="s">
        <v>56</v>
      </c>
      <c r="H56" s="16"/>
      <c r="I56" s="16"/>
      <c r="J56" s="16"/>
      <c r="K56" s="16"/>
      <c r="L56" s="44">
        <v>30</v>
      </c>
      <c r="M56" s="45" t="s">
        <v>62</v>
      </c>
      <c r="N56" s="46"/>
      <c r="O56" s="46"/>
      <c r="P56" s="46"/>
      <c r="Q56" s="47"/>
      <c r="R56" s="109">
        <v>0</v>
      </c>
      <c r="S56" s="67"/>
    </row>
    <row r="59" spans="1:19" ht="27" customHeight="1">
      <c r="A59" s="307"/>
      <c r="B59" s="307"/>
      <c r="C59" s="307"/>
      <c r="D59" s="307"/>
      <c r="E59" s="307"/>
      <c r="F59" s="307"/>
      <c r="G59" s="307"/>
      <c r="H59" s="307"/>
      <c r="I59" s="307"/>
      <c r="J59" s="307"/>
      <c r="K59" s="307"/>
      <c r="L59" s="307"/>
      <c r="M59" s="307"/>
      <c r="N59" s="307"/>
      <c r="O59" s="307"/>
      <c r="P59" s="307"/>
      <c r="Q59" s="307"/>
      <c r="R59" s="307"/>
    </row>
  </sheetData>
  <sheetProtection formatCells="0" formatColumns="0" formatRows="0" insertColumns="0" insertRows="0" insertHyperlinks="0" deleteColumns="0" deleteRows="0" sort="0" autoFilter="0" pivotTables="0"/>
  <customSheetViews>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20"/>
  <sheetViews>
    <sheetView showGridLines="0" workbookViewId="0">
      <selection activeCell="C16" sqref="C14:C16"/>
    </sheetView>
  </sheetViews>
  <sheetFormatPr baseColWidth="10" defaultColWidth="9.1640625" defaultRowHeight="11"/>
  <cols>
    <col min="1" max="1" width="11.6640625" style="151" customWidth="1"/>
    <col min="2" max="2" width="62.83203125" style="151" customWidth="1"/>
    <col min="3" max="3" width="13.5" style="151" customWidth="1"/>
    <col min="4" max="4" width="9.1640625" style="152"/>
    <col min="5" max="16384" width="9.1640625" style="151"/>
  </cols>
  <sheetData>
    <row r="1" spans="1:4" s="81" customFormat="1" ht="18">
      <c r="A1" s="72" t="s">
        <v>191</v>
      </c>
      <c r="B1" s="79"/>
      <c r="C1" s="79"/>
      <c r="D1" s="80"/>
    </row>
    <row r="2" spans="1:4" s="81" customFormat="1" ht="13">
      <c r="A2" s="73" t="s">
        <v>63</v>
      </c>
      <c r="B2" s="75" t="str">
        <f>'Krycí list'!E5</f>
        <v>Učebna pro výuku cizích jazyků</v>
      </c>
      <c r="C2" s="82"/>
      <c r="D2" s="80"/>
    </row>
    <row r="3" spans="1:4" s="81" customFormat="1" ht="13">
      <c r="A3" s="73" t="s">
        <v>64</v>
      </c>
      <c r="B3" s="75" t="str">
        <f>'Krycí list'!E7</f>
        <v>Základní škola, Příbram VII, Bratří Čapků 279, p. o.</v>
      </c>
      <c r="C3" s="83"/>
      <c r="D3" s="80"/>
    </row>
    <row r="4" spans="1:4" s="81" customFormat="1" ht="13">
      <c r="A4" s="73" t="s">
        <v>65</v>
      </c>
      <c r="B4" s="75" t="str">
        <f>'Krycí list'!E9</f>
        <v>OCENĚNÝ SOUPIS PRACÍ A DODÁVEK A SLUŽEB</v>
      </c>
      <c r="C4" s="83"/>
      <c r="D4" s="80"/>
    </row>
    <row r="5" spans="1:4" s="81" customFormat="1" ht="13">
      <c r="A5" s="74" t="s">
        <v>66</v>
      </c>
      <c r="B5" s="75" t="str">
        <f>'Krycí list'!P5</f>
        <v xml:space="preserve"> </v>
      </c>
      <c r="C5" s="83"/>
      <c r="D5" s="80"/>
    </row>
    <row r="6" spans="1:4" s="81" customFormat="1" ht="6" customHeight="1">
      <c r="A6" s="74"/>
      <c r="B6" s="75"/>
      <c r="C6" s="83"/>
      <c r="D6" s="80"/>
    </row>
    <row r="7" spans="1:4" s="81" customFormat="1" ht="13">
      <c r="A7" s="84" t="s">
        <v>67</v>
      </c>
      <c r="B7" s="75" t="str">
        <f>'Krycí list'!E26</f>
        <v>Základní škola, Příbram VII, Bratří Čapků 279, p. o.</v>
      </c>
      <c r="C7" s="83"/>
      <c r="D7" s="80"/>
    </row>
    <row r="8" spans="1:4" s="81" customFormat="1" ht="13">
      <c r="A8" s="84" t="s">
        <v>68</v>
      </c>
      <c r="B8" s="75" t="str">
        <f>'Krycí list'!E28</f>
        <v xml:space="preserve"> </v>
      </c>
      <c r="C8" s="83"/>
      <c r="D8" s="80"/>
    </row>
    <row r="9" spans="1:4" s="81" customFormat="1" ht="13">
      <c r="A9" s="84" t="s">
        <v>69</v>
      </c>
      <c r="B9" s="76">
        <f>'Krycí list'!O31</f>
        <v>0</v>
      </c>
      <c r="C9" s="83"/>
      <c r="D9" s="80"/>
    </row>
    <row r="10" spans="1:4" s="81" customFormat="1" ht="6.75" customHeight="1">
      <c r="A10" s="79"/>
      <c r="B10" s="79"/>
      <c r="C10" s="79"/>
      <c r="D10" s="80"/>
    </row>
    <row r="11" spans="1:4" s="81" customFormat="1" ht="13">
      <c r="A11" s="77" t="s">
        <v>70</v>
      </c>
      <c r="B11" s="70" t="s">
        <v>71</v>
      </c>
      <c r="C11" s="85" t="s">
        <v>72</v>
      </c>
      <c r="D11" s="80"/>
    </row>
    <row r="12" spans="1:4" s="81" customFormat="1" ht="13">
      <c r="A12" s="78">
        <v>1</v>
      </c>
      <c r="B12" s="71">
        <v>2</v>
      </c>
      <c r="C12" s="86">
        <v>3</v>
      </c>
      <c r="D12" s="80"/>
    </row>
    <row r="13" spans="1:4" s="81" customFormat="1" ht="4.5" customHeight="1">
      <c r="A13" s="87"/>
      <c r="B13" s="88"/>
      <c r="C13" s="88"/>
      <c r="D13" s="80"/>
    </row>
    <row r="14" spans="1:4" s="68" customFormat="1" ht="12" customHeight="1">
      <c r="A14" s="249" t="str">
        <f>Stavba!D14</f>
        <v>HSV</v>
      </c>
      <c r="B14" s="165" t="str">
        <f>Stavba!E14</f>
        <v>Práce a dodávky HSV</v>
      </c>
      <c r="C14" s="250">
        <f>Stavba!I14</f>
        <v>0</v>
      </c>
    </row>
    <row r="15" spans="1:4" s="149" customFormat="1" ht="12" customHeight="1">
      <c r="A15" s="249" t="str">
        <f>Stavba!D49</f>
        <v>PSV</v>
      </c>
      <c r="B15" s="165" t="str">
        <f>Stavba!E49</f>
        <v>Práce a dodávky PSV</v>
      </c>
      <c r="C15" s="250">
        <f>Stavba!I49</f>
        <v>0</v>
      </c>
      <c r="D15" s="150"/>
    </row>
    <row r="16" spans="1:4">
      <c r="A16" s="249" t="str">
        <f>Stavba!D95</f>
        <v>EL</v>
      </c>
      <c r="B16" s="165" t="str">
        <f>Stavba!E95</f>
        <v>Slaboproudé, silnoproudé rozvody</v>
      </c>
      <c r="C16" s="250">
        <f>Stavba!I95</f>
        <v>0</v>
      </c>
    </row>
    <row r="17" spans="1:3">
      <c r="A17" s="249" t="str">
        <f>Stavba!D171</f>
        <v>VRN</v>
      </c>
      <c r="B17" s="165" t="str">
        <f>Stavba!E171</f>
        <v>Vedlejší rozpočtové náklady</v>
      </c>
      <c r="C17" s="250">
        <f>Stavba!I171</f>
        <v>0</v>
      </c>
    </row>
    <row r="18" spans="1:3">
      <c r="A18" s="164" t="str">
        <f>AVT!D14</f>
        <v>AVT</v>
      </c>
      <c r="B18" s="165" t="str">
        <f>AVT!E14</f>
        <v>Koncové prvky</v>
      </c>
      <c r="C18" s="166">
        <f>AVT!I14</f>
        <v>0</v>
      </c>
    </row>
    <row r="19" spans="1:3">
      <c r="A19" s="164" t="str">
        <f>Nábytek!D14</f>
        <v>NÁB</v>
      </c>
      <c r="B19" s="165" t="str">
        <f>Nábytek!E14</f>
        <v>Nábytek</v>
      </c>
      <c r="C19" s="166">
        <f>Nábytek!I14</f>
        <v>0</v>
      </c>
    </row>
    <row r="20" spans="1:3">
      <c r="A20" s="167"/>
      <c r="B20" s="168" t="s">
        <v>234</v>
      </c>
      <c r="C20" s="169">
        <f>SUM(C14:C19)</f>
        <v>0</v>
      </c>
    </row>
  </sheetData>
  <sheetProtection formatCells="0" formatColumns="0" formatRows="0" insertColumns="0" insertRows="0" insertHyperlinks="0" deleteColumns="0" deleteRows="0" sort="0" autoFilter="0" pivotTables="0"/>
  <customSheetViews>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3D973-C504-4951-B26D-A1C7076D2D4C}">
  <sheetPr codeName="List3">
    <pageSetUpPr fitToPage="1"/>
  </sheetPr>
  <dimension ref="A1:J176"/>
  <sheetViews>
    <sheetView showGridLines="0" zoomScaleNormal="100" workbookViewId="0">
      <selection activeCell="H14" sqref="H14:I176"/>
    </sheetView>
  </sheetViews>
  <sheetFormatPr baseColWidth="10" defaultColWidth="9.1640625" defaultRowHeight="13"/>
  <cols>
    <col min="1" max="1" width="5.5" style="219" customWidth="1"/>
    <col min="2" max="2" width="4.5" style="214" customWidth="1"/>
    <col min="3" max="3" width="6" style="214" customWidth="1"/>
    <col min="4" max="4" width="12.6640625" style="247" customWidth="1"/>
    <col min="5" max="5" width="94.33203125" style="248" customWidth="1"/>
    <col min="6" max="6" width="7.6640625" style="214" customWidth="1"/>
    <col min="7" max="7" width="9.83203125" style="219" customWidth="1"/>
    <col min="8" max="8" width="13.1640625" style="219" customWidth="1"/>
    <col min="9" max="9" width="15.5" style="219" customWidth="1"/>
    <col min="10" max="10" width="9.1640625" style="219"/>
    <col min="11" max="16384" width="9.1640625" style="221"/>
  </cols>
  <sheetData>
    <row r="1" spans="1:10" s="206" customFormat="1" ht="18">
      <c r="A1" s="200" t="s">
        <v>292</v>
      </c>
      <c r="B1" s="201"/>
      <c r="C1" s="201"/>
      <c r="D1" s="187"/>
      <c r="E1" s="187"/>
      <c r="F1" s="204"/>
      <c r="G1" s="204"/>
      <c r="H1" s="204"/>
      <c r="I1" s="204"/>
    </row>
    <row r="2" spans="1:10" s="206" customFormat="1">
      <c r="A2" s="202" t="s">
        <v>63</v>
      </c>
      <c r="B2" s="201"/>
      <c r="C2" s="135" t="str">
        <f>'Krycí list'!E5</f>
        <v>Učebna pro výuku cizích jazyků</v>
      </c>
      <c r="D2" s="188"/>
      <c r="E2" s="188"/>
      <c r="F2" s="204"/>
      <c r="G2" s="204"/>
      <c r="H2" s="204"/>
      <c r="I2" s="204"/>
    </row>
    <row r="3" spans="1:10" s="206" customFormat="1">
      <c r="A3" s="202" t="s">
        <v>64</v>
      </c>
      <c r="B3" s="201"/>
      <c r="C3" s="308" t="str">
        <f>'Krycí list'!E7</f>
        <v>Základní škola, Příbram VII, Bratří Čapků 279, p. o.</v>
      </c>
      <c r="D3" s="309"/>
      <c r="E3" s="309"/>
      <c r="F3" s="204"/>
      <c r="G3" s="204"/>
      <c r="H3" s="204"/>
      <c r="I3" s="207"/>
    </row>
    <row r="4" spans="1:10" s="206" customFormat="1">
      <c r="A4" s="202" t="s">
        <v>65</v>
      </c>
      <c r="B4" s="201"/>
      <c r="C4" s="135" t="str">
        <f>'Krycí list'!E9</f>
        <v>OCENĚNÝ SOUPIS PRACÍ A DODÁVEK A SLUŽEB</v>
      </c>
      <c r="D4" s="188"/>
      <c r="E4" s="188"/>
      <c r="F4" s="204"/>
      <c r="G4" s="204"/>
      <c r="H4" s="204"/>
      <c r="I4" s="207"/>
    </row>
    <row r="5" spans="1:10" s="206" customFormat="1">
      <c r="A5" s="201" t="s">
        <v>85</v>
      </c>
      <c r="B5" s="201"/>
      <c r="C5" s="135" t="str">
        <f>'Krycí list'!P5</f>
        <v xml:space="preserve"> </v>
      </c>
      <c r="D5" s="188"/>
      <c r="E5" s="188"/>
      <c r="F5" s="204"/>
      <c r="G5" s="204"/>
      <c r="H5" s="204"/>
      <c r="I5" s="207"/>
    </row>
    <row r="6" spans="1:10" s="206" customFormat="1">
      <c r="A6" s="201"/>
      <c r="B6" s="201"/>
      <c r="C6" s="135"/>
      <c r="D6" s="188"/>
      <c r="E6" s="188"/>
      <c r="F6" s="204"/>
      <c r="G6" s="204"/>
      <c r="H6" s="204"/>
      <c r="I6" s="207"/>
    </row>
    <row r="7" spans="1:10" s="206" customFormat="1">
      <c r="A7" s="201" t="s">
        <v>67</v>
      </c>
      <c r="B7" s="201"/>
      <c r="C7" s="308" t="str">
        <f>'Krycí list'!E26</f>
        <v>Základní škola, Příbram VII, Bratří Čapků 279, p. o.</v>
      </c>
      <c r="D7" s="309"/>
      <c r="E7" s="309"/>
      <c r="F7" s="204"/>
      <c r="G7" s="204"/>
      <c r="H7" s="204"/>
      <c r="I7" s="207"/>
    </row>
    <row r="8" spans="1:10" s="206" customFormat="1">
      <c r="A8" s="201" t="s">
        <v>68</v>
      </c>
      <c r="B8" s="201"/>
      <c r="C8" s="308" t="str">
        <f>'Krycí list'!E28</f>
        <v xml:space="preserve"> </v>
      </c>
      <c r="D8" s="309"/>
      <c r="E8" s="188"/>
      <c r="F8" s="204"/>
      <c r="G8" s="204"/>
      <c r="H8" s="204"/>
      <c r="I8" s="207"/>
    </row>
    <row r="9" spans="1:10" s="206" customFormat="1">
      <c r="A9" s="201" t="s">
        <v>69</v>
      </c>
      <c r="B9" s="201"/>
      <c r="C9" s="310">
        <f>'Krycí list'!O31</f>
        <v>0</v>
      </c>
      <c r="D9" s="309"/>
      <c r="E9" s="188"/>
      <c r="F9" s="204"/>
      <c r="G9" s="204"/>
      <c r="H9" s="204"/>
      <c r="I9" s="207"/>
    </row>
    <row r="10" spans="1:10" s="206" customFormat="1">
      <c r="A10" s="204"/>
      <c r="B10" s="204"/>
      <c r="C10" s="204"/>
      <c r="D10" s="205"/>
      <c r="E10" s="205"/>
      <c r="F10" s="204"/>
      <c r="G10" s="204"/>
      <c r="H10" s="204"/>
      <c r="I10" s="204"/>
    </row>
    <row r="11" spans="1:10" s="210" customFormat="1" ht="50.25" customHeight="1">
      <c r="A11" s="208" t="s">
        <v>86</v>
      </c>
      <c r="B11" s="209" t="s">
        <v>87</v>
      </c>
      <c r="C11" s="209" t="s">
        <v>88</v>
      </c>
      <c r="D11" s="209" t="s">
        <v>233</v>
      </c>
      <c r="E11" s="209" t="s">
        <v>230</v>
      </c>
      <c r="F11" s="209" t="s">
        <v>89</v>
      </c>
      <c r="G11" s="209" t="s">
        <v>90</v>
      </c>
      <c r="H11" s="209" t="s">
        <v>231</v>
      </c>
      <c r="I11" s="209" t="s">
        <v>232</v>
      </c>
    </row>
    <row r="12" spans="1:10" s="214" customFormat="1">
      <c r="A12" s="211">
        <v>1</v>
      </c>
      <c r="B12" s="212">
        <v>2</v>
      </c>
      <c r="C12" s="212">
        <v>3</v>
      </c>
      <c r="D12" s="213">
        <v>4</v>
      </c>
      <c r="E12" s="213">
        <v>5</v>
      </c>
      <c r="F12" s="212">
        <v>6</v>
      </c>
      <c r="G12" s="212">
        <v>7</v>
      </c>
      <c r="H12" s="212">
        <v>8</v>
      </c>
      <c r="I12" s="212">
        <v>9</v>
      </c>
    </row>
    <row r="13" spans="1:10">
      <c r="A13" s="215"/>
      <c r="B13" s="216"/>
      <c r="C13" s="216"/>
      <c r="D13" s="217"/>
      <c r="E13" s="218"/>
      <c r="F13" s="216"/>
      <c r="G13" s="215"/>
      <c r="H13" s="215"/>
      <c r="I13" s="215"/>
    </row>
    <row r="14" spans="1:10" s="226" customFormat="1" ht="14">
      <c r="A14" s="220"/>
      <c r="B14" s="222" t="s">
        <v>53</v>
      </c>
      <c r="C14" s="223"/>
      <c r="D14" s="224" t="s">
        <v>38</v>
      </c>
      <c r="E14" s="225" t="s">
        <v>296</v>
      </c>
      <c r="F14" s="223"/>
      <c r="G14" s="220"/>
      <c r="H14" s="311"/>
      <c r="I14" s="312">
        <f>SUBTOTAL(9,I15:I48)</f>
        <v>0</v>
      </c>
      <c r="J14" s="220"/>
    </row>
    <row r="15" spans="1:10" s="232" customFormat="1" ht="12" customHeight="1">
      <c r="A15" s="227"/>
      <c r="B15" s="228" t="s">
        <v>53</v>
      </c>
      <c r="C15" s="229"/>
      <c r="D15" s="230">
        <v>6</v>
      </c>
      <c r="E15" s="231" t="s">
        <v>73</v>
      </c>
      <c r="F15" s="229"/>
      <c r="G15" s="227"/>
      <c r="H15" s="313"/>
      <c r="I15" s="314">
        <f>SUBTOTAL(9,I16:I24)</f>
        <v>0</v>
      </c>
      <c r="J15" s="227"/>
    </row>
    <row r="16" spans="1:10" customFormat="1" ht="12.75" customHeight="1">
      <c r="A16" s="261">
        <v>1</v>
      </c>
      <c r="B16" s="254" t="s">
        <v>91</v>
      </c>
      <c r="C16" s="254" t="s">
        <v>92</v>
      </c>
      <c r="D16" s="262" t="s">
        <v>94</v>
      </c>
      <c r="E16" s="256" t="s">
        <v>295</v>
      </c>
      <c r="F16" s="254" t="s">
        <v>93</v>
      </c>
      <c r="G16" s="257">
        <v>6.3</v>
      </c>
      <c r="H16" s="315"/>
      <c r="I16" s="316">
        <f t="shared" ref="I16:I24" si="0">ROUND(G16*H16,2)</f>
        <v>0</v>
      </c>
      <c r="J16" s="198"/>
    </row>
    <row r="17" spans="1:10" customFormat="1" ht="12.75" customHeight="1">
      <c r="A17" s="261"/>
      <c r="B17" s="254"/>
      <c r="C17" s="254"/>
      <c r="D17" s="262"/>
      <c r="E17" s="294" t="s">
        <v>514</v>
      </c>
      <c r="F17" s="254"/>
      <c r="G17" s="257"/>
      <c r="H17" s="315"/>
      <c r="I17" s="316"/>
      <c r="J17" s="198"/>
    </row>
    <row r="18" spans="1:10" customFormat="1" ht="12.75" customHeight="1">
      <c r="A18" s="261">
        <v>2</v>
      </c>
      <c r="B18" s="254" t="s">
        <v>91</v>
      </c>
      <c r="C18" s="254" t="s">
        <v>92</v>
      </c>
      <c r="D18" s="262" t="s">
        <v>96</v>
      </c>
      <c r="E18" s="256" t="s">
        <v>97</v>
      </c>
      <c r="F18" s="254" t="s">
        <v>93</v>
      </c>
      <c r="G18" s="257">
        <v>6.3</v>
      </c>
      <c r="H18" s="315"/>
      <c r="I18" s="316">
        <f t="shared" si="0"/>
        <v>0</v>
      </c>
      <c r="J18" s="198"/>
    </row>
    <row r="19" spans="1:10" customFormat="1" ht="12.75" customHeight="1">
      <c r="A19" s="261"/>
      <c r="B19" s="254"/>
      <c r="C19" s="254"/>
      <c r="D19" s="262"/>
      <c r="E19" s="294" t="s">
        <v>514</v>
      </c>
      <c r="F19" s="254"/>
      <c r="G19" s="257"/>
      <c r="H19" s="315"/>
      <c r="I19" s="316"/>
      <c r="J19" s="198"/>
    </row>
    <row r="20" spans="1:10" customFormat="1" ht="12.75" customHeight="1">
      <c r="A20" s="261">
        <v>3</v>
      </c>
      <c r="B20" s="254" t="s">
        <v>91</v>
      </c>
      <c r="C20" s="254" t="s">
        <v>92</v>
      </c>
      <c r="D20" s="262" t="s">
        <v>99</v>
      </c>
      <c r="E20" s="256" t="s">
        <v>100</v>
      </c>
      <c r="F20" s="254" t="s">
        <v>98</v>
      </c>
      <c r="G20" s="257">
        <v>1</v>
      </c>
      <c r="H20" s="315"/>
      <c r="I20" s="316">
        <f t="shared" si="0"/>
        <v>0</v>
      </c>
      <c r="J20" s="198"/>
    </row>
    <row r="21" spans="1:10" customFormat="1" ht="12.75" customHeight="1">
      <c r="A21" s="261">
        <v>4</v>
      </c>
      <c r="B21" s="254" t="s">
        <v>91</v>
      </c>
      <c r="C21" s="254" t="s">
        <v>95</v>
      </c>
      <c r="D21" s="262" t="s">
        <v>101</v>
      </c>
      <c r="E21" s="256" t="s">
        <v>102</v>
      </c>
      <c r="F21" s="254" t="s">
        <v>93</v>
      </c>
      <c r="G21" s="257">
        <f>'Seznam figur'!D17</f>
        <v>59.048000000000002</v>
      </c>
      <c r="H21" s="315"/>
      <c r="I21" s="316">
        <f t="shared" si="0"/>
        <v>0</v>
      </c>
      <c r="J21" s="198"/>
    </row>
    <row r="22" spans="1:10" customFormat="1" ht="12.75" customHeight="1">
      <c r="A22" s="261"/>
      <c r="B22" s="254"/>
      <c r="C22" s="254"/>
      <c r="D22" s="262"/>
      <c r="E22" s="294" t="s">
        <v>506</v>
      </c>
      <c r="F22" s="254"/>
      <c r="G22" s="257"/>
      <c r="H22" s="315"/>
      <c r="I22" s="316"/>
      <c r="J22" s="198"/>
    </row>
    <row r="23" spans="1:10" customFormat="1" ht="12.75" customHeight="1">
      <c r="A23" s="261">
        <v>5</v>
      </c>
      <c r="B23" s="254" t="s">
        <v>91</v>
      </c>
      <c r="C23" s="254" t="s">
        <v>95</v>
      </c>
      <c r="D23" s="262" t="s">
        <v>103</v>
      </c>
      <c r="E23" s="256" t="s">
        <v>104</v>
      </c>
      <c r="F23" s="254" t="s">
        <v>93</v>
      </c>
      <c r="G23" s="257">
        <v>20</v>
      </c>
      <c r="H23" s="315"/>
      <c r="I23" s="316">
        <f t="shared" si="0"/>
        <v>0</v>
      </c>
      <c r="J23" s="198"/>
    </row>
    <row r="24" spans="1:10" customFormat="1" ht="12.75" customHeight="1">
      <c r="A24" s="261">
        <v>6</v>
      </c>
      <c r="B24" s="254" t="s">
        <v>91</v>
      </c>
      <c r="C24" s="254" t="s">
        <v>92</v>
      </c>
      <c r="D24" s="262" t="s">
        <v>236</v>
      </c>
      <c r="E24" s="256" t="s">
        <v>237</v>
      </c>
      <c r="F24" s="254" t="s">
        <v>98</v>
      </c>
      <c r="G24" s="257">
        <f>G38</f>
        <v>25</v>
      </c>
      <c r="H24" s="315"/>
      <c r="I24" s="316">
        <f t="shared" si="0"/>
        <v>0</v>
      </c>
      <c r="J24" s="198"/>
    </row>
    <row r="25" spans="1:10" customFormat="1" ht="12.75" customHeight="1">
      <c r="A25" s="261"/>
      <c r="B25" s="254"/>
      <c r="C25" s="254"/>
      <c r="D25" s="262"/>
      <c r="E25" s="294">
        <v>25</v>
      </c>
      <c r="F25" s="254"/>
      <c r="G25" s="257"/>
      <c r="H25" s="315"/>
      <c r="I25" s="316"/>
      <c r="J25" s="198"/>
    </row>
    <row r="26" spans="1:10" s="232" customFormat="1" ht="14">
      <c r="A26" s="233"/>
      <c r="B26" s="228" t="s">
        <v>53</v>
      </c>
      <c r="C26" s="229"/>
      <c r="D26" s="230">
        <v>9</v>
      </c>
      <c r="E26" s="231" t="s">
        <v>74</v>
      </c>
      <c r="F26" s="229"/>
      <c r="G26" s="227"/>
      <c r="H26" s="315"/>
      <c r="I26" s="314">
        <f>SUBTOTAL(9,I27:I40)</f>
        <v>0</v>
      </c>
      <c r="J26" s="227"/>
    </row>
    <row r="27" spans="1:10" customFormat="1" ht="12.75" customHeight="1">
      <c r="A27" s="261">
        <v>7</v>
      </c>
      <c r="B27" s="254" t="s">
        <v>91</v>
      </c>
      <c r="C27" s="254" t="s">
        <v>92</v>
      </c>
      <c r="D27" s="262" t="s">
        <v>105</v>
      </c>
      <c r="E27" s="256" t="s">
        <v>106</v>
      </c>
      <c r="F27" s="254" t="s">
        <v>93</v>
      </c>
      <c r="G27" s="257">
        <f>'Seznam figur'!D7</f>
        <v>17.135000000000002</v>
      </c>
      <c r="H27" s="315"/>
      <c r="I27" s="316">
        <f t="shared" ref="I27:I40" si="1">ROUND(G27*H27,2)</f>
        <v>0</v>
      </c>
      <c r="J27" s="198"/>
    </row>
    <row r="28" spans="1:10" customFormat="1" ht="12.75" customHeight="1">
      <c r="A28" s="261"/>
      <c r="B28" s="254"/>
      <c r="C28" s="254"/>
      <c r="D28" s="262"/>
      <c r="E28" s="294" t="s">
        <v>500</v>
      </c>
      <c r="F28" s="254"/>
      <c r="G28" s="257"/>
      <c r="H28" s="315"/>
      <c r="I28" s="316"/>
      <c r="J28" s="198"/>
    </row>
    <row r="29" spans="1:10" customFormat="1" ht="12.75" customHeight="1">
      <c r="A29" s="261">
        <v>8</v>
      </c>
      <c r="B29" s="254" t="s">
        <v>91</v>
      </c>
      <c r="C29" s="254" t="s">
        <v>92</v>
      </c>
      <c r="D29" s="262" t="s">
        <v>107</v>
      </c>
      <c r="E29" s="256" t="s">
        <v>328</v>
      </c>
      <c r="F29" s="254" t="s">
        <v>93</v>
      </c>
      <c r="G29" s="257">
        <f>'Seznam figur'!D4</f>
        <v>3</v>
      </c>
      <c r="H29" s="315"/>
      <c r="I29" s="316">
        <f t="shared" si="1"/>
        <v>0</v>
      </c>
      <c r="J29" s="198"/>
    </row>
    <row r="30" spans="1:10" customFormat="1" ht="12.75" customHeight="1">
      <c r="A30" s="261"/>
      <c r="B30" s="254"/>
      <c r="C30" s="254"/>
      <c r="D30" s="262"/>
      <c r="E30" s="294" t="s">
        <v>499</v>
      </c>
      <c r="F30" s="254"/>
      <c r="G30" s="257"/>
      <c r="H30" s="315"/>
      <c r="I30" s="316"/>
      <c r="J30" s="198"/>
    </row>
    <row r="31" spans="1:10" customFormat="1" ht="12.75" customHeight="1">
      <c r="A31" s="261">
        <v>9</v>
      </c>
      <c r="B31" s="254" t="s">
        <v>91</v>
      </c>
      <c r="C31" s="254" t="s">
        <v>92</v>
      </c>
      <c r="D31" s="262" t="s">
        <v>108</v>
      </c>
      <c r="E31" s="256" t="s">
        <v>109</v>
      </c>
      <c r="F31" s="254" t="s">
        <v>93</v>
      </c>
      <c r="G31" s="257">
        <f>'Seznam figur'!D17</f>
        <v>59.048000000000002</v>
      </c>
      <c r="H31" s="315"/>
      <c r="I31" s="316">
        <f t="shared" si="1"/>
        <v>0</v>
      </c>
      <c r="J31" s="198"/>
    </row>
    <row r="32" spans="1:10" customFormat="1" ht="12.75" customHeight="1">
      <c r="A32" s="261">
        <v>10</v>
      </c>
      <c r="B32" s="254" t="s">
        <v>91</v>
      </c>
      <c r="C32" s="254" t="s">
        <v>92</v>
      </c>
      <c r="D32" s="262" t="s">
        <v>110</v>
      </c>
      <c r="E32" s="256" t="s">
        <v>111</v>
      </c>
      <c r="F32" s="254" t="s">
        <v>93</v>
      </c>
      <c r="G32" s="257">
        <f>G31</f>
        <v>59.048000000000002</v>
      </c>
      <c r="H32" s="315"/>
      <c r="I32" s="316">
        <f t="shared" si="1"/>
        <v>0</v>
      </c>
      <c r="J32" s="198"/>
    </row>
    <row r="33" spans="1:10" customFormat="1" ht="12.75" customHeight="1">
      <c r="A33" s="261">
        <v>11</v>
      </c>
      <c r="B33" s="254" t="s">
        <v>91</v>
      </c>
      <c r="C33" s="254" t="s">
        <v>92</v>
      </c>
      <c r="D33" s="262" t="s">
        <v>112</v>
      </c>
      <c r="E33" s="256" t="s">
        <v>113</v>
      </c>
      <c r="F33" s="254" t="s">
        <v>93</v>
      </c>
      <c r="G33" s="257">
        <f>G31</f>
        <v>59.048000000000002</v>
      </c>
      <c r="H33" s="315"/>
      <c r="I33" s="316">
        <f t="shared" si="1"/>
        <v>0</v>
      </c>
      <c r="J33" s="198"/>
    </row>
    <row r="34" spans="1:10" customFormat="1" ht="12.75" customHeight="1">
      <c r="A34" s="261">
        <v>12</v>
      </c>
      <c r="B34" s="254" t="s">
        <v>91</v>
      </c>
      <c r="C34" s="254" t="s">
        <v>114</v>
      </c>
      <c r="D34" s="262" t="s">
        <v>116</v>
      </c>
      <c r="E34" s="256" t="s">
        <v>117</v>
      </c>
      <c r="F34" s="254" t="s">
        <v>115</v>
      </c>
      <c r="G34" s="257">
        <v>50</v>
      </c>
      <c r="H34" s="315"/>
      <c r="I34" s="316">
        <f t="shared" si="1"/>
        <v>0</v>
      </c>
      <c r="J34" s="198"/>
    </row>
    <row r="35" spans="1:10" customFormat="1" ht="12.75" customHeight="1">
      <c r="A35" s="261">
        <v>13</v>
      </c>
      <c r="B35" s="254" t="s">
        <v>91</v>
      </c>
      <c r="C35" s="254" t="s">
        <v>114</v>
      </c>
      <c r="D35" s="262" t="s">
        <v>118</v>
      </c>
      <c r="E35" s="256" t="s">
        <v>119</v>
      </c>
      <c r="F35" s="254" t="s">
        <v>115</v>
      </c>
      <c r="G35" s="257">
        <v>13</v>
      </c>
      <c r="H35" s="315"/>
      <c r="I35" s="316">
        <f t="shared" si="1"/>
        <v>0</v>
      </c>
      <c r="J35" s="198"/>
    </row>
    <row r="36" spans="1:10" customFormat="1" ht="14">
      <c r="A36" s="253">
        <v>14</v>
      </c>
      <c r="B36" s="254" t="s">
        <v>91</v>
      </c>
      <c r="C36" s="254" t="s">
        <v>114</v>
      </c>
      <c r="D36" s="255" t="s">
        <v>512</v>
      </c>
      <c r="E36" s="256" t="s">
        <v>513</v>
      </c>
      <c r="F36" s="254" t="s">
        <v>115</v>
      </c>
      <c r="G36" s="257">
        <v>70</v>
      </c>
      <c r="H36" s="317"/>
      <c r="I36" s="316">
        <f t="shared" si="1"/>
        <v>0</v>
      </c>
    </row>
    <row r="37" spans="1:10" customFormat="1" ht="12.75" customHeight="1">
      <c r="A37" s="261">
        <v>15</v>
      </c>
      <c r="B37" s="254" t="s">
        <v>91</v>
      </c>
      <c r="C37" s="254" t="s">
        <v>114</v>
      </c>
      <c r="D37" s="262" t="s">
        <v>120</v>
      </c>
      <c r="E37" s="256" t="s">
        <v>121</v>
      </c>
      <c r="F37" s="254" t="s">
        <v>115</v>
      </c>
      <c r="G37" s="257">
        <v>2</v>
      </c>
      <c r="H37" s="315"/>
      <c r="I37" s="316">
        <f t="shared" si="1"/>
        <v>0</v>
      </c>
      <c r="J37" s="198"/>
    </row>
    <row r="38" spans="1:10" customFormat="1" ht="12.75" customHeight="1">
      <c r="A38" s="261">
        <v>16</v>
      </c>
      <c r="B38" s="254" t="s">
        <v>91</v>
      </c>
      <c r="C38" s="254" t="s">
        <v>114</v>
      </c>
      <c r="D38" s="262" t="s">
        <v>122</v>
      </c>
      <c r="E38" s="256" t="s">
        <v>123</v>
      </c>
      <c r="F38" s="254" t="s">
        <v>115</v>
      </c>
      <c r="G38" s="257">
        <v>25</v>
      </c>
      <c r="H38" s="315"/>
      <c r="I38" s="316">
        <f t="shared" si="1"/>
        <v>0</v>
      </c>
      <c r="J38" s="198"/>
    </row>
    <row r="39" spans="1:10" customFormat="1" ht="12.75" customHeight="1">
      <c r="A39" s="261">
        <v>17</v>
      </c>
      <c r="B39" s="254" t="s">
        <v>91</v>
      </c>
      <c r="C39" s="258" t="s">
        <v>247</v>
      </c>
      <c r="D39" s="263"/>
      <c r="E39" s="259" t="s">
        <v>400</v>
      </c>
      <c r="F39" s="258" t="s">
        <v>132</v>
      </c>
      <c r="G39" s="257">
        <v>1</v>
      </c>
      <c r="H39" s="315"/>
      <c r="I39" s="316">
        <f t="shared" si="1"/>
        <v>0</v>
      </c>
      <c r="J39" s="198"/>
    </row>
    <row r="40" spans="1:10" customFormat="1" ht="12.75" customHeight="1">
      <c r="A40" s="261">
        <v>18</v>
      </c>
      <c r="B40" s="254" t="s">
        <v>91</v>
      </c>
      <c r="C40" s="258" t="s">
        <v>247</v>
      </c>
      <c r="D40" s="262"/>
      <c r="E40" s="259" t="s">
        <v>401</v>
      </c>
      <c r="F40" s="258" t="s">
        <v>132</v>
      </c>
      <c r="G40" s="257">
        <v>1</v>
      </c>
      <c r="H40" s="315"/>
      <c r="I40" s="316">
        <f t="shared" si="1"/>
        <v>0</v>
      </c>
      <c r="J40" s="198"/>
    </row>
    <row r="41" spans="1:10" s="232" customFormat="1" ht="14">
      <c r="A41" s="227"/>
      <c r="B41" s="228" t="s">
        <v>53</v>
      </c>
      <c r="C41" s="229"/>
      <c r="D41" s="230">
        <v>997</v>
      </c>
      <c r="E41" s="231" t="s">
        <v>75</v>
      </c>
      <c r="F41" s="229"/>
      <c r="G41" s="227"/>
      <c r="H41" s="315"/>
      <c r="I41" s="314">
        <f>SUBTOTAL(9,I42:I46)</f>
        <v>0</v>
      </c>
      <c r="J41" s="227"/>
    </row>
    <row r="42" spans="1:10" customFormat="1" ht="12.75" customHeight="1">
      <c r="A42" s="261">
        <v>19</v>
      </c>
      <c r="B42" s="254" t="s">
        <v>91</v>
      </c>
      <c r="C42" s="254" t="s">
        <v>114</v>
      </c>
      <c r="D42" s="262" t="s">
        <v>125</v>
      </c>
      <c r="E42" s="256" t="s">
        <v>238</v>
      </c>
      <c r="F42" s="254" t="s">
        <v>124</v>
      </c>
      <c r="G42" s="257">
        <v>0.245</v>
      </c>
      <c r="H42" s="315"/>
      <c r="I42" s="316">
        <f t="shared" ref="I42:I46" si="2">ROUND(G42*H42,2)</f>
        <v>0</v>
      </c>
      <c r="J42" s="198"/>
    </row>
    <row r="43" spans="1:10" customFormat="1" ht="12.75" customHeight="1">
      <c r="A43" s="261">
        <v>20</v>
      </c>
      <c r="B43" s="254" t="s">
        <v>91</v>
      </c>
      <c r="C43" s="254" t="s">
        <v>126</v>
      </c>
      <c r="D43" s="262" t="s">
        <v>127</v>
      </c>
      <c r="E43" s="256" t="s">
        <v>128</v>
      </c>
      <c r="F43" s="254" t="s">
        <v>124</v>
      </c>
      <c r="G43" s="257">
        <v>0.245</v>
      </c>
      <c r="H43" s="315"/>
      <c r="I43" s="316">
        <f t="shared" si="2"/>
        <v>0</v>
      </c>
      <c r="J43" s="198"/>
    </row>
    <row r="44" spans="1:10" customFormat="1" ht="12.75" customHeight="1">
      <c r="A44" s="261">
        <v>21</v>
      </c>
      <c r="B44" s="254" t="s">
        <v>91</v>
      </c>
      <c r="C44" s="254" t="s">
        <v>114</v>
      </c>
      <c r="D44" s="262" t="s">
        <v>239</v>
      </c>
      <c r="E44" s="256" t="s">
        <v>240</v>
      </c>
      <c r="F44" s="254" t="s">
        <v>124</v>
      </c>
      <c r="G44" s="257">
        <v>0.245</v>
      </c>
      <c r="H44" s="315"/>
      <c r="I44" s="316">
        <f t="shared" si="2"/>
        <v>0</v>
      </c>
      <c r="J44" s="198"/>
    </row>
    <row r="45" spans="1:10" customFormat="1" ht="12.75" customHeight="1">
      <c r="A45" s="261">
        <v>22</v>
      </c>
      <c r="B45" s="254" t="s">
        <v>91</v>
      </c>
      <c r="C45" s="254" t="s">
        <v>114</v>
      </c>
      <c r="D45" s="262" t="s">
        <v>241</v>
      </c>
      <c r="E45" s="256" t="s">
        <v>244</v>
      </c>
      <c r="F45" s="254" t="s">
        <v>124</v>
      </c>
      <c r="G45" s="257">
        <v>4.9000000000000004</v>
      </c>
      <c r="H45" s="315"/>
      <c r="I45" s="316">
        <f t="shared" si="2"/>
        <v>0</v>
      </c>
      <c r="J45" s="198"/>
    </row>
    <row r="46" spans="1:10" customFormat="1" ht="12.75" customHeight="1">
      <c r="A46" s="261">
        <v>23</v>
      </c>
      <c r="B46" s="254" t="s">
        <v>91</v>
      </c>
      <c r="C46" s="254" t="s">
        <v>114</v>
      </c>
      <c r="D46" s="262" t="s">
        <v>242</v>
      </c>
      <c r="E46" s="256" t="s">
        <v>243</v>
      </c>
      <c r="F46" s="254" t="s">
        <v>124</v>
      </c>
      <c r="G46" s="257">
        <v>0.245</v>
      </c>
      <c r="H46" s="315"/>
      <c r="I46" s="316">
        <f t="shared" si="2"/>
        <v>0</v>
      </c>
      <c r="J46" s="198"/>
    </row>
    <row r="47" spans="1:10" s="232" customFormat="1" ht="14">
      <c r="A47" s="227"/>
      <c r="B47" s="228" t="s">
        <v>53</v>
      </c>
      <c r="C47" s="229"/>
      <c r="D47" s="230">
        <v>998</v>
      </c>
      <c r="E47" s="231" t="s">
        <v>76</v>
      </c>
      <c r="F47" s="229"/>
      <c r="G47" s="227"/>
      <c r="H47" s="315"/>
      <c r="I47" s="314">
        <f>SUBTOTAL(9,I48:I48)</f>
        <v>0</v>
      </c>
      <c r="J47" s="227"/>
    </row>
    <row r="48" spans="1:10" customFormat="1" ht="12.75" customHeight="1">
      <c r="A48" s="261">
        <v>24</v>
      </c>
      <c r="B48" s="254" t="s">
        <v>91</v>
      </c>
      <c r="C48" s="254" t="s">
        <v>95</v>
      </c>
      <c r="D48" s="262" t="s">
        <v>129</v>
      </c>
      <c r="E48" s="256" t="s">
        <v>130</v>
      </c>
      <c r="F48" s="254" t="s">
        <v>124</v>
      </c>
      <c r="G48" s="257">
        <v>2</v>
      </c>
      <c r="H48" s="315"/>
      <c r="I48" s="316">
        <f>ROUND(G48*H48,2)</f>
        <v>0</v>
      </c>
      <c r="J48" s="198"/>
    </row>
    <row r="49" spans="1:10" s="226" customFormat="1" ht="14">
      <c r="A49" s="220"/>
      <c r="B49" s="222" t="s">
        <v>53</v>
      </c>
      <c r="C49" s="223"/>
      <c r="D49" s="224" t="s">
        <v>44</v>
      </c>
      <c r="E49" s="225" t="s">
        <v>77</v>
      </c>
      <c r="F49" s="223"/>
      <c r="G49" s="220"/>
      <c r="H49" s="315"/>
      <c r="I49" s="312">
        <f>SUBTOTAL(9,I58:I94)</f>
        <v>0</v>
      </c>
      <c r="J49" s="220"/>
    </row>
    <row r="50" spans="1:10" s="226" customFormat="1" ht="14">
      <c r="A50" s="264"/>
      <c r="B50" s="139" t="s">
        <v>53</v>
      </c>
      <c r="C50" s="264"/>
      <c r="D50" s="265">
        <v>725</v>
      </c>
      <c r="E50" s="154" t="s">
        <v>78</v>
      </c>
      <c r="F50" s="264"/>
      <c r="G50" s="264"/>
      <c r="H50" s="318"/>
      <c r="I50" s="319">
        <f>SUM(I51:I57)</f>
        <v>0</v>
      </c>
      <c r="J50" s="220"/>
    </row>
    <row r="51" spans="1:10" s="226" customFormat="1" ht="14">
      <c r="A51" s="253">
        <v>25</v>
      </c>
      <c r="B51" s="254" t="s">
        <v>139</v>
      </c>
      <c r="C51" s="254" t="s">
        <v>140</v>
      </c>
      <c r="D51" s="255" t="s">
        <v>374</v>
      </c>
      <c r="E51" s="256" t="s">
        <v>384</v>
      </c>
      <c r="F51" s="254" t="s">
        <v>132</v>
      </c>
      <c r="G51" s="257">
        <v>1</v>
      </c>
      <c r="H51" s="315"/>
      <c r="I51" s="316">
        <f t="shared" ref="I51:I57" si="3">ROUND(G51*H51,2)</f>
        <v>0</v>
      </c>
      <c r="J51" s="220"/>
    </row>
    <row r="52" spans="1:10" s="226" customFormat="1" ht="14">
      <c r="A52" s="253">
        <v>26</v>
      </c>
      <c r="B52" s="254" t="s">
        <v>91</v>
      </c>
      <c r="C52" s="254" t="s">
        <v>247</v>
      </c>
      <c r="D52" s="255"/>
      <c r="E52" s="256" t="s">
        <v>385</v>
      </c>
      <c r="F52" s="254" t="s">
        <v>386</v>
      </c>
      <c r="G52" s="257">
        <v>1</v>
      </c>
      <c r="H52" s="315"/>
      <c r="I52" s="316">
        <f t="shared" si="3"/>
        <v>0</v>
      </c>
      <c r="J52" s="220"/>
    </row>
    <row r="53" spans="1:10" s="226" customFormat="1" ht="14">
      <c r="A53" s="253">
        <v>27</v>
      </c>
      <c r="B53" s="254" t="s">
        <v>91</v>
      </c>
      <c r="C53" s="254" t="s">
        <v>131</v>
      </c>
      <c r="D53" s="255" t="s">
        <v>133</v>
      </c>
      <c r="E53" s="256" t="s">
        <v>134</v>
      </c>
      <c r="F53" s="254" t="s">
        <v>132</v>
      </c>
      <c r="G53" s="257">
        <v>1</v>
      </c>
      <c r="H53" s="315"/>
      <c r="I53" s="316">
        <f t="shared" si="3"/>
        <v>0</v>
      </c>
      <c r="J53" s="220"/>
    </row>
    <row r="54" spans="1:10" s="226" customFormat="1" ht="14">
      <c r="A54" s="253">
        <v>28</v>
      </c>
      <c r="B54" s="254" t="s">
        <v>91</v>
      </c>
      <c r="C54" s="254" t="s">
        <v>131</v>
      </c>
      <c r="D54" s="255" t="s">
        <v>135</v>
      </c>
      <c r="E54" s="256" t="s">
        <v>136</v>
      </c>
      <c r="F54" s="254" t="s">
        <v>132</v>
      </c>
      <c r="G54" s="257">
        <v>1</v>
      </c>
      <c r="H54" s="315"/>
      <c r="I54" s="316">
        <f t="shared" si="3"/>
        <v>0</v>
      </c>
      <c r="J54" s="220"/>
    </row>
    <row r="55" spans="1:10" s="226" customFormat="1" ht="14">
      <c r="A55" s="253">
        <v>29</v>
      </c>
      <c r="B55" s="254" t="s">
        <v>91</v>
      </c>
      <c r="C55" s="254" t="s">
        <v>131</v>
      </c>
      <c r="D55" s="255" t="s">
        <v>137</v>
      </c>
      <c r="E55" s="256" t="s">
        <v>138</v>
      </c>
      <c r="F55" s="254" t="s">
        <v>98</v>
      </c>
      <c r="G55" s="257">
        <v>1</v>
      </c>
      <c r="H55" s="315"/>
      <c r="I55" s="316">
        <f t="shared" si="3"/>
        <v>0</v>
      </c>
      <c r="J55" s="220"/>
    </row>
    <row r="56" spans="1:10" s="226" customFormat="1" ht="14">
      <c r="A56" s="253">
        <v>30</v>
      </c>
      <c r="B56" s="254" t="s">
        <v>139</v>
      </c>
      <c r="C56" s="254" t="s">
        <v>140</v>
      </c>
      <c r="D56" s="255" t="s">
        <v>297</v>
      </c>
      <c r="E56" s="256" t="s">
        <v>298</v>
      </c>
      <c r="F56" s="254" t="s">
        <v>98</v>
      </c>
      <c r="G56" s="257">
        <v>1</v>
      </c>
      <c r="H56" s="315"/>
      <c r="I56" s="316">
        <f t="shared" si="3"/>
        <v>0</v>
      </c>
      <c r="J56" s="220"/>
    </row>
    <row r="57" spans="1:10" s="226" customFormat="1" ht="14">
      <c r="A57" s="253">
        <v>31</v>
      </c>
      <c r="B57" s="254" t="s">
        <v>139</v>
      </c>
      <c r="C57" s="254" t="s">
        <v>247</v>
      </c>
      <c r="D57" s="255"/>
      <c r="E57" s="256" t="s">
        <v>403</v>
      </c>
      <c r="F57" s="254" t="s">
        <v>98</v>
      </c>
      <c r="G57" s="257">
        <v>1</v>
      </c>
      <c r="H57" s="315"/>
      <c r="I57" s="316">
        <f t="shared" si="3"/>
        <v>0</v>
      </c>
      <c r="J57" s="220"/>
    </row>
    <row r="58" spans="1:10" s="232" customFormat="1" ht="14">
      <c r="A58" s="227"/>
      <c r="B58" s="228" t="s">
        <v>53</v>
      </c>
      <c r="C58" s="229"/>
      <c r="D58" s="230">
        <v>776</v>
      </c>
      <c r="E58" s="231" t="s">
        <v>80</v>
      </c>
      <c r="F58" s="229"/>
      <c r="G58" s="227"/>
      <c r="H58" s="315"/>
      <c r="I58" s="314">
        <f>SUBTOTAL(9,I59:I74)</f>
        <v>0</v>
      </c>
      <c r="J58" s="227"/>
    </row>
    <row r="59" spans="1:10" customFormat="1" ht="12.75" customHeight="1">
      <c r="A59" s="261">
        <v>32</v>
      </c>
      <c r="B59" s="254" t="s">
        <v>91</v>
      </c>
      <c r="C59" s="254" t="s">
        <v>79</v>
      </c>
      <c r="D59" s="262" t="s">
        <v>141</v>
      </c>
      <c r="E59" s="256" t="s">
        <v>142</v>
      </c>
      <c r="F59" s="254" t="s">
        <v>93</v>
      </c>
      <c r="G59" s="257">
        <f>G31</f>
        <v>59.048000000000002</v>
      </c>
      <c r="H59" s="315"/>
      <c r="I59" s="316">
        <f t="shared" ref="I59:I74" si="4">ROUND(G59*H59,2)</f>
        <v>0</v>
      </c>
      <c r="J59" s="198"/>
    </row>
    <row r="60" spans="1:10" customFormat="1" ht="12.75" customHeight="1">
      <c r="A60" s="261">
        <v>33</v>
      </c>
      <c r="B60" s="254" t="s">
        <v>91</v>
      </c>
      <c r="C60" s="254" t="s">
        <v>79</v>
      </c>
      <c r="D60" s="262" t="s">
        <v>143</v>
      </c>
      <c r="E60" s="256" t="s">
        <v>144</v>
      </c>
      <c r="F60" s="254" t="s">
        <v>93</v>
      </c>
      <c r="G60" s="257">
        <f>G31</f>
        <v>59.048000000000002</v>
      </c>
      <c r="H60" s="315"/>
      <c r="I60" s="316">
        <f t="shared" si="4"/>
        <v>0</v>
      </c>
      <c r="J60" s="198"/>
    </row>
    <row r="61" spans="1:10" customFormat="1" ht="12.75" customHeight="1">
      <c r="A61" s="261">
        <v>34</v>
      </c>
      <c r="B61" s="254" t="s">
        <v>91</v>
      </c>
      <c r="C61" s="254" t="s">
        <v>79</v>
      </c>
      <c r="D61" s="262" t="s">
        <v>145</v>
      </c>
      <c r="E61" s="256" t="s">
        <v>146</v>
      </c>
      <c r="F61" s="254" t="s">
        <v>93</v>
      </c>
      <c r="G61" s="257">
        <f>G31</f>
        <v>59.048000000000002</v>
      </c>
      <c r="H61" s="315"/>
      <c r="I61" s="316">
        <f t="shared" si="4"/>
        <v>0</v>
      </c>
      <c r="J61" s="198"/>
    </row>
    <row r="62" spans="1:10" customFormat="1" ht="12.75" customHeight="1">
      <c r="A62" s="261">
        <v>35</v>
      </c>
      <c r="B62" s="254" t="s">
        <v>91</v>
      </c>
      <c r="C62" s="254" t="s">
        <v>79</v>
      </c>
      <c r="D62" s="262" t="s">
        <v>147</v>
      </c>
      <c r="E62" s="256" t="s">
        <v>148</v>
      </c>
      <c r="F62" s="254" t="s">
        <v>93</v>
      </c>
      <c r="G62" s="257">
        <f>G31</f>
        <v>59.048000000000002</v>
      </c>
      <c r="H62" s="315"/>
      <c r="I62" s="316">
        <f t="shared" si="4"/>
        <v>0</v>
      </c>
      <c r="J62" s="198"/>
    </row>
    <row r="63" spans="1:10" customFormat="1" ht="12.75" customHeight="1">
      <c r="A63" s="261">
        <v>36</v>
      </c>
      <c r="B63" s="254" t="s">
        <v>91</v>
      </c>
      <c r="C63" s="254" t="s">
        <v>79</v>
      </c>
      <c r="D63" s="262" t="s">
        <v>149</v>
      </c>
      <c r="E63" s="256" t="s">
        <v>150</v>
      </c>
      <c r="F63" s="254" t="s">
        <v>93</v>
      </c>
      <c r="G63" s="257">
        <f>G31</f>
        <v>59.048000000000002</v>
      </c>
      <c r="H63" s="315"/>
      <c r="I63" s="316">
        <f t="shared" si="4"/>
        <v>0</v>
      </c>
      <c r="J63" s="198"/>
    </row>
    <row r="64" spans="1:10" customFormat="1" ht="12.75" customHeight="1">
      <c r="A64" s="261">
        <v>37</v>
      </c>
      <c r="B64" s="254" t="s">
        <v>91</v>
      </c>
      <c r="C64" s="254" t="s">
        <v>79</v>
      </c>
      <c r="D64" s="262" t="s">
        <v>151</v>
      </c>
      <c r="E64" s="256" t="s">
        <v>152</v>
      </c>
      <c r="F64" s="254" t="s">
        <v>93</v>
      </c>
      <c r="G64" s="257">
        <f>G31</f>
        <v>59.048000000000002</v>
      </c>
      <c r="H64" s="315"/>
      <c r="I64" s="316">
        <f t="shared" si="4"/>
        <v>0</v>
      </c>
      <c r="J64" s="198"/>
    </row>
    <row r="65" spans="1:10" customFormat="1" ht="12.75" customHeight="1">
      <c r="A65" s="261">
        <v>38</v>
      </c>
      <c r="B65" s="254" t="s">
        <v>91</v>
      </c>
      <c r="C65" s="254" t="s">
        <v>79</v>
      </c>
      <c r="D65" s="262" t="s">
        <v>153</v>
      </c>
      <c r="E65" s="256" t="s">
        <v>154</v>
      </c>
      <c r="F65" s="254" t="s">
        <v>93</v>
      </c>
      <c r="G65" s="257">
        <f>G31</f>
        <v>59.048000000000002</v>
      </c>
      <c r="H65" s="315"/>
      <c r="I65" s="316">
        <f t="shared" si="4"/>
        <v>0</v>
      </c>
      <c r="J65" s="198"/>
    </row>
    <row r="66" spans="1:10" customFormat="1" ht="12.75" customHeight="1">
      <c r="A66" s="261">
        <v>39</v>
      </c>
      <c r="B66" s="254" t="s">
        <v>139</v>
      </c>
      <c r="C66" s="254" t="s">
        <v>140</v>
      </c>
      <c r="D66" s="262" t="s">
        <v>374</v>
      </c>
      <c r="E66" s="256" t="s">
        <v>466</v>
      </c>
      <c r="F66" s="254" t="s">
        <v>93</v>
      </c>
      <c r="G66" s="257">
        <f>G31</f>
        <v>59.048000000000002</v>
      </c>
      <c r="H66" s="315"/>
      <c r="I66" s="316">
        <f t="shared" si="4"/>
        <v>0</v>
      </c>
      <c r="J66" s="198"/>
    </row>
    <row r="67" spans="1:10" customFormat="1" ht="12.75" customHeight="1">
      <c r="A67" s="261">
        <v>40</v>
      </c>
      <c r="B67" s="254" t="s">
        <v>91</v>
      </c>
      <c r="C67" s="254" t="s">
        <v>79</v>
      </c>
      <c r="D67" s="262" t="s">
        <v>155</v>
      </c>
      <c r="E67" s="256" t="s">
        <v>156</v>
      </c>
      <c r="F67" s="254" t="s">
        <v>115</v>
      </c>
      <c r="G67" s="257">
        <v>20</v>
      </c>
      <c r="H67" s="315"/>
      <c r="I67" s="316">
        <f t="shared" si="4"/>
        <v>0</v>
      </c>
      <c r="J67" s="198"/>
    </row>
    <row r="68" spans="1:10" customFormat="1" ht="12.75" customHeight="1">
      <c r="A68" s="261">
        <v>41</v>
      </c>
      <c r="B68" s="254" t="s">
        <v>91</v>
      </c>
      <c r="C68" s="254" t="s">
        <v>79</v>
      </c>
      <c r="D68" s="262" t="s">
        <v>157</v>
      </c>
      <c r="E68" s="256" t="s">
        <v>158</v>
      </c>
      <c r="F68" s="254" t="s">
        <v>115</v>
      </c>
      <c r="G68" s="257">
        <f>'Seznam figur'!D11</f>
        <v>32.213000000000001</v>
      </c>
      <c r="H68" s="315"/>
      <c r="I68" s="316">
        <f t="shared" si="4"/>
        <v>0</v>
      </c>
      <c r="J68" s="198"/>
    </row>
    <row r="69" spans="1:10" customFormat="1" ht="12.75" customHeight="1">
      <c r="A69" s="261"/>
      <c r="B69" s="254"/>
      <c r="C69" s="254"/>
      <c r="D69" s="262"/>
      <c r="E69" s="294" t="s">
        <v>502</v>
      </c>
      <c r="F69" s="254"/>
      <c r="G69" s="257"/>
      <c r="H69" s="315"/>
      <c r="I69" s="316"/>
      <c r="J69" s="198"/>
    </row>
    <row r="70" spans="1:10" customFormat="1" ht="12.75" customHeight="1">
      <c r="A70" s="261">
        <v>42</v>
      </c>
      <c r="B70" s="254" t="s">
        <v>139</v>
      </c>
      <c r="C70" s="254" t="s">
        <v>140</v>
      </c>
      <c r="D70" s="262" t="s">
        <v>299</v>
      </c>
      <c r="E70" s="256" t="s">
        <v>300</v>
      </c>
      <c r="F70" s="254" t="s">
        <v>115</v>
      </c>
      <c r="G70" s="257">
        <v>33</v>
      </c>
      <c r="H70" s="315"/>
      <c r="I70" s="316">
        <f t="shared" si="4"/>
        <v>0</v>
      </c>
      <c r="J70" s="198"/>
    </row>
    <row r="71" spans="1:10" customFormat="1" ht="12.75" customHeight="1">
      <c r="A71" s="261">
        <v>43</v>
      </c>
      <c r="B71" s="254" t="s">
        <v>91</v>
      </c>
      <c r="C71" s="254" t="s">
        <v>79</v>
      </c>
      <c r="D71" s="262" t="s">
        <v>159</v>
      </c>
      <c r="E71" s="256" t="s">
        <v>301</v>
      </c>
      <c r="F71" s="254" t="s">
        <v>115</v>
      </c>
      <c r="G71" s="257">
        <v>33</v>
      </c>
      <c r="H71" s="315"/>
      <c r="I71" s="316">
        <f t="shared" si="4"/>
        <v>0</v>
      </c>
      <c r="J71" s="198"/>
    </row>
    <row r="72" spans="1:10" customFormat="1" ht="12.75" customHeight="1">
      <c r="A72" s="261">
        <v>44</v>
      </c>
      <c r="B72" s="254" t="s">
        <v>91</v>
      </c>
      <c r="C72" s="254" t="s">
        <v>79</v>
      </c>
      <c r="D72" s="262" t="s">
        <v>160</v>
      </c>
      <c r="E72" s="256" t="s">
        <v>161</v>
      </c>
      <c r="F72" s="254" t="s">
        <v>93</v>
      </c>
      <c r="G72" s="257">
        <v>60</v>
      </c>
      <c r="H72" s="315"/>
      <c r="I72" s="316">
        <f t="shared" si="4"/>
        <v>0</v>
      </c>
      <c r="J72" s="198"/>
    </row>
    <row r="73" spans="1:10" customFormat="1" ht="12.75" customHeight="1">
      <c r="A73" s="261">
        <v>45</v>
      </c>
      <c r="B73" s="254" t="s">
        <v>91</v>
      </c>
      <c r="C73" s="254" t="s">
        <v>79</v>
      </c>
      <c r="D73" s="262" t="s">
        <v>162</v>
      </c>
      <c r="E73" s="256" t="s">
        <v>163</v>
      </c>
      <c r="F73" s="254" t="s">
        <v>93</v>
      </c>
      <c r="G73" s="257">
        <v>60</v>
      </c>
      <c r="H73" s="315"/>
      <c r="I73" s="316">
        <f t="shared" si="4"/>
        <v>0</v>
      </c>
      <c r="J73" s="198"/>
    </row>
    <row r="74" spans="1:10" customFormat="1" ht="12.75" customHeight="1">
      <c r="A74" s="261">
        <v>46</v>
      </c>
      <c r="B74" s="254" t="s">
        <v>91</v>
      </c>
      <c r="C74" s="254" t="s">
        <v>79</v>
      </c>
      <c r="D74" s="262" t="s">
        <v>164</v>
      </c>
      <c r="E74" s="256" t="s">
        <v>165</v>
      </c>
      <c r="F74" s="254" t="s">
        <v>42</v>
      </c>
      <c r="G74" s="257">
        <v>100</v>
      </c>
      <c r="H74" s="315"/>
      <c r="I74" s="316">
        <f t="shared" si="4"/>
        <v>0</v>
      </c>
      <c r="J74" s="198"/>
    </row>
    <row r="75" spans="1:10" s="238" customFormat="1" ht="14">
      <c r="A75" s="227"/>
      <c r="B75" s="228" t="s">
        <v>53</v>
      </c>
      <c r="C75" s="229"/>
      <c r="D75" s="230">
        <v>781</v>
      </c>
      <c r="E75" s="231" t="s">
        <v>82</v>
      </c>
      <c r="F75" s="229"/>
      <c r="G75" s="227"/>
      <c r="H75" s="315"/>
      <c r="I75" s="314">
        <f>SUBTOTAL(9,I76:I84)</f>
        <v>0</v>
      </c>
      <c r="J75" s="236"/>
    </row>
    <row r="76" spans="1:10" customFormat="1" ht="12.75" customHeight="1">
      <c r="A76" s="261">
        <v>47</v>
      </c>
      <c r="B76" s="254" t="s">
        <v>91</v>
      </c>
      <c r="C76" s="254" t="s">
        <v>81</v>
      </c>
      <c r="D76" s="262" t="s">
        <v>166</v>
      </c>
      <c r="E76" s="256" t="s">
        <v>167</v>
      </c>
      <c r="F76" s="254" t="s">
        <v>93</v>
      </c>
      <c r="G76" s="257">
        <v>2.5</v>
      </c>
      <c r="H76" s="315"/>
      <c r="I76" s="316">
        <f t="shared" ref="I76:I84" si="5">ROUND(G76*H76,2)</f>
        <v>0</v>
      </c>
      <c r="J76" s="198"/>
    </row>
    <row r="77" spans="1:10" customFormat="1" ht="12.75" customHeight="1">
      <c r="A77" s="261"/>
      <c r="B77" s="254"/>
      <c r="C77" s="254"/>
      <c r="D77" s="262"/>
      <c r="E77" s="294" t="s">
        <v>511</v>
      </c>
      <c r="F77" s="254"/>
      <c r="G77" s="257"/>
      <c r="H77" s="315"/>
      <c r="I77" s="316"/>
      <c r="J77" s="198"/>
    </row>
    <row r="78" spans="1:10" customFormat="1" ht="12.75" customHeight="1">
      <c r="A78" s="261">
        <v>48</v>
      </c>
      <c r="B78" s="254" t="s">
        <v>91</v>
      </c>
      <c r="C78" s="254" t="s">
        <v>81</v>
      </c>
      <c r="D78" s="262" t="s">
        <v>168</v>
      </c>
      <c r="E78" s="256" t="s">
        <v>169</v>
      </c>
      <c r="F78" s="254" t="s">
        <v>93</v>
      </c>
      <c r="G78" s="257">
        <v>2.5</v>
      </c>
      <c r="H78" s="315"/>
      <c r="I78" s="316">
        <f t="shared" si="5"/>
        <v>0</v>
      </c>
      <c r="J78" s="198"/>
    </row>
    <row r="79" spans="1:10" customFormat="1" ht="12.75" customHeight="1">
      <c r="A79" s="261">
        <v>49</v>
      </c>
      <c r="B79" s="254" t="s">
        <v>139</v>
      </c>
      <c r="C79" s="254" t="s">
        <v>140</v>
      </c>
      <c r="D79" s="262" t="s">
        <v>374</v>
      </c>
      <c r="E79" s="256" t="s">
        <v>402</v>
      </c>
      <c r="F79" s="254" t="s">
        <v>93</v>
      </c>
      <c r="G79" s="257">
        <v>2.5</v>
      </c>
      <c r="H79" s="315"/>
      <c r="I79" s="316">
        <f t="shared" si="5"/>
        <v>0</v>
      </c>
      <c r="J79" s="198"/>
    </row>
    <row r="80" spans="1:10" customFormat="1" ht="12.75" customHeight="1">
      <c r="A80" s="261">
        <v>50</v>
      </c>
      <c r="B80" s="254" t="s">
        <v>91</v>
      </c>
      <c r="C80" s="254" t="s">
        <v>81</v>
      </c>
      <c r="D80" s="262" t="s">
        <v>170</v>
      </c>
      <c r="E80" s="256" t="s">
        <v>171</v>
      </c>
      <c r="F80" s="254" t="s">
        <v>115</v>
      </c>
      <c r="G80" s="257">
        <v>4</v>
      </c>
      <c r="H80" s="315"/>
      <c r="I80" s="316">
        <f t="shared" si="5"/>
        <v>0</v>
      </c>
      <c r="J80" s="198"/>
    </row>
    <row r="81" spans="1:10" customFormat="1" ht="12.75" customHeight="1">
      <c r="A81" s="261">
        <v>51</v>
      </c>
      <c r="B81" s="254" t="s">
        <v>91</v>
      </c>
      <c r="C81" s="254" t="s">
        <v>81</v>
      </c>
      <c r="D81" s="262" t="s">
        <v>467</v>
      </c>
      <c r="E81" s="256" t="s">
        <v>468</v>
      </c>
      <c r="F81" s="254" t="s">
        <v>115</v>
      </c>
      <c r="G81" s="257">
        <v>2</v>
      </c>
      <c r="H81" s="315"/>
      <c r="I81" s="316">
        <f t="shared" si="5"/>
        <v>0</v>
      </c>
      <c r="J81" s="198"/>
    </row>
    <row r="82" spans="1:10" customFormat="1" ht="12.75" customHeight="1">
      <c r="A82" s="261">
        <v>52</v>
      </c>
      <c r="B82" s="254" t="s">
        <v>91</v>
      </c>
      <c r="C82" s="254" t="s">
        <v>81</v>
      </c>
      <c r="D82" s="262" t="s">
        <v>469</v>
      </c>
      <c r="E82" s="256" t="s">
        <v>470</v>
      </c>
      <c r="F82" s="254" t="s">
        <v>115</v>
      </c>
      <c r="G82" s="257">
        <v>5</v>
      </c>
      <c r="H82" s="315"/>
      <c r="I82" s="316">
        <f t="shared" si="5"/>
        <v>0</v>
      </c>
      <c r="J82" s="198"/>
    </row>
    <row r="83" spans="1:10" customFormat="1" ht="12.75" customHeight="1">
      <c r="A83" s="261">
        <v>53</v>
      </c>
      <c r="B83" s="254" t="s">
        <v>91</v>
      </c>
      <c r="C83" s="254" t="s">
        <v>81</v>
      </c>
      <c r="D83" s="262" t="s">
        <v>172</v>
      </c>
      <c r="E83" s="256" t="s">
        <v>173</v>
      </c>
      <c r="F83" s="254" t="s">
        <v>115</v>
      </c>
      <c r="G83" s="257">
        <v>18</v>
      </c>
      <c r="H83" s="315"/>
      <c r="I83" s="316">
        <f t="shared" si="5"/>
        <v>0</v>
      </c>
      <c r="J83" s="198"/>
    </row>
    <row r="84" spans="1:10" customFormat="1" ht="12.75" customHeight="1">
      <c r="A84" s="261">
        <v>54</v>
      </c>
      <c r="B84" s="254" t="s">
        <v>91</v>
      </c>
      <c r="C84" s="254" t="s">
        <v>81</v>
      </c>
      <c r="D84" s="262" t="s">
        <v>174</v>
      </c>
      <c r="E84" s="256" t="s">
        <v>175</v>
      </c>
      <c r="F84" s="254" t="s">
        <v>42</v>
      </c>
      <c r="G84" s="257">
        <v>100</v>
      </c>
      <c r="H84" s="315"/>
      <c r="I84" s="316">
        <f t="shared" si="5"/>
        <v>0</v>
      </c>
      <c r="J84" s="198"/>
    </row>
    <row r="85" spans="1:10" s="238" customFormat="1" ht="14">
      <c r="A85" s="227"/>
      <c r="B85" s="228" t="s">
        <v>53</v>
      </c>
      <c r="C85" s="229"/>
      <c r="D85" s="230">
        <v>784</v>
      </c>
      <c r="E85" s="231" t="s">
        <v>84</v>
      </c>
      <c r="F85" s="229"/>
      <c r="G85" s="227"/>
      <c r="H85" s="315"/>
      <c r="I85" s="314">
        <f>SUBTOTAL(9,I86:I94)</f>
        <v>0</v>
      </c>
      <c r="J85" s="236"/>
    </row>
    <row r="86" spans="1:10" customFormat="1" ht="12.75" customHeight="1">
      <c r="A86" s="261">
        <v>55</v>
      </c>
      <c r="B86" s="254" t="s">
        <v>91</v>
      </c>
      <c r="C86" s="254" t="s">
        <v>83</v>
      </c>
      <c r="D86" s="262" t="s">
        <v>176</v>
      </c>
      <c r="E86" s="256" t="s">
        <v>177</v>
      </c>
      <c r="F86" s="254" t="s">
        <v>93</v>
      </c>
      <c r="G86" s="257">
        <f>'Seznam figur'!D22</f>
        <v>144.738415</v>
      </c>
      <c r="H86" s="315"/>
      <c r="I86" s="316">
        <f t="shared" ref="I86:I94" si="6">ROUND(G86*H86,2)</f>
        <v>0</v>
      </c>
      <c r="J86" s="198"/>
    </row>
    <row r="87" spans="1:10" customFormat="1" ht="12.75" customHeight="1">
      <c r="A87" s="261"/>
      <c r="B87" s="254"/>
      <c r="C87" s="254"/>
      <c r="D87" s="262"/>
      <c r="E87" s="294" t="s">
        <v>515</v>
      </c>
      <c r="F87" s="254"/>
      <c r="G87" s="257"/>
      <c r="H87" s="315"/>
      <c r="I87" s="316"/>
      <c r="J87" s="198"/>
    </row>
    <row r="88" spans="1:10" customFormat="1" ht="12.75" customHeight="1">
      <c r="A88" s="261">
        <v>56</v>
      </c>
      <c r="B88" s="254" t="s">
        <v>91</v>
      </c>
      <c r="C88" s="254" t="s">
        <v>83</v>
      </c>
      <c r="D88" s="262" t="s">
        <v>178</v>
      </c>
      <c r="E88" s="256" t="s">
        <v>347</v>
      </c>
      <c r="F88" s="254" t="s">
        <v>93</v>
      </c>
      <c r="G88" s="257">
        <v>190</v>
      </c>
      <c r="H88" s="315"/>
      <c r="I88" s="316">
        <f t="shared" si="6"/>
        <v>0</v>
      </c>
      <c r="J88" s="198"/>
    </row>
    <row r="89" spans="1:10" customFormat="1" ht="12.75" customHeight="1">
      <c r="A89" s="261">
        <v>57</v>
      </c>
      <c r="B89" s="254" t="s">
        <v>91</v>
      </c>
      <c r="C89" s="254" t="s">
        <v>83</v>
      </c>
      <c r="D89" s="262" t="s">
        <v>179</v>
      </c>
      <c r="E89" s="256" t="s">
        <v>180</v>
      </c>
      <c r="F89" s="254" t="s">
        <v>98</v>
      </c>
      <c r="G89" s="257">
        <v>190</v>
      </c>
      <c r="H89" s="315"/>
      <c r="I89" s="316">
        <f t="shared" si="6"/>
        <v>0</v>
      </c>
      <c r="J89" s="198"/>
    </row>
    <row r="90" spans="1:10" customFormat="1" ht="12.75" customHeight="1">
      <c r="A90" s="261">
        <v>58</v>
      </c>
      <c r="B90" s="254" t="s">
        <v>91</v>
      </c>
      <c r="C90" s="254" t="s">
        <v>83</v>
      </c>
      <c r="D90" s="262" t="s">
        <v>181</v>
      </c>
      <c r="E90" s="256" t="s">
        <v>182</v>
      </c>
      <c r="F90" s="254" t="s">
        <v>93</v>
      </c>
      <c r="G90" s="257">
        <v>190</v>
      </c>
      <c r="H90" s="315"/>
      <c r="I90" s="316">
        <f t="shared" si="6"/>
        <v>0</v>
      </c>
      <c r="J90" s="198"/>
    </row>
    <row r="91" spans="1:10" customFormat="1" ht="12.75" customHeight="1">
      <c r="A91" s="261">
        <v>59</v>
      </c>
      <c r="B91" s="254" t="s">
        <v>91</v>
      </c>
      <c r="C91" s="254" t="s">
        <v>83</v>
      </c>
      <c r="D91" s="262" t="s">
        <v>183</v>
      </c>
      <c r="E91" s="256" t="s">
        <v>184</v>
      </c>
      <c r="F91" s="254" t="s">
        <v>93</v>
      </c>
      <c r="G91" s="257">
        <v>19</v>
      </c>
      <c r="H91" s="315"/>
      <c r="I91" s="316">
        <f t="shared" si="6"/>
        <v>0</v>
      </c>
      <c r="J91" s="198"/>
    </row>
    <row r="92" spans="1:10" customFormat="1" ht="12.75" customHeight="1">
      <c r="A92" s="261">
        <v>60</v>
      </c>
      <c r="B92" s="254" t="s">
        <v>91</v>
      </c>
      <c r="C92" s="254" t="s">
        <v>83</v>
      </c>
      <c r="D92" s="262" t="s">
        <v>185</v>
      </c>
      <c r="E92" s="256" t="s">
        <v>186</v>
      </c>
      <c r="F92" s="254" t="s">
        <v>93</v>
      </c>
      <c r="G92" s="257">
        <v>4</v>
      </c>
      <c r="H92" s="315"/>
      <c r="I92" s="316">
        <f t="shared" si="6"/>
        <v>0</v>
      </c>
      <c r="J92" s="198"/>
    </row>
    <row r="93" spans="1:10" customFormat="1" ht="12.75" customHeight="1">
      <c r="A93" s="261">
        <v>61</v>
      </c>
      <c r="B93" s="254" t="s">
        <v>91</v>
      </c>
      <c r="C93" s="254" t="s">
        <v>83</v>
      </c>
      <c r="D93" s="262" t="s">
        <v>187</v>
      </c>
      <c r="E93" s="256" t="s">
        <v>188</v>
      </c>
      <c r="F93" s="254" t="s">
        <v>93</v>
      </c>
      <c r="G93" s="257">
        <v>60</v>
      </c>
      <c r="H93" s="315"/>
      <c r="I93" s="316">
        <f t="shared" si="6"/>
        <v>0</v>
      </c>
      <c r="J93" s="198"/>
    </row>
    <row r="94" spans="1:10" customFormat="1" ht="12.75" customHeight="1">
      <c r="A94" s="261">
        <v>62</v>
      </c>
      <c r="B94" s="254" t="s">
        <v>91</v>
      </c>
      <c r="C94" s="254" t="s">
        <v>83</v>
      </c>
      <c r="D94" s="262" t="s">
        <v>189</v>
      </c>
      <c r="E94" s="256" t="s">
        <v>190</v>
      </c>
      <c r="F94" s="254" t="s">
        <v>93</v>
      </c>
      <c r="G94" s="257">
        <v>190</v>
      </c>
      <c r="H94" s="315"/>
      <c r="I94" s="316">
        <f t="shared" si="6"/>
        <v>0</v>
      </c>
      <c r="J94" s="198"/>
    </row>
    <row r="95" spans="1:10" s="238" customFormat="1" ht="14">
      <c r="A95" s="220"/>
      <c r="B95" s="222"/>
      <c r="C95" s="223"/>
      <c r="D95" s="224" t="s">
        <v>225</v>
      </c>
      <c r="E95" s="225" t="s">
        <v>432</v>
      </c>
      <c r="F95" s="223"/>
      <c r="G95" s="220"/>
      <c r="H95" s="315"/>
      <c r="I95" s="312">
        <f>SUBTOTAL(9,I96:I170)</f>
        <v>0</v>
      </c>
      <c r="J95" s="236"/>
    </row>
    <row r="96" spans="1:10" s="238" customFormat="1" ht="14">
      <c r="A96" s="233"/>
      <c r="B96" s="228"/>
      <c r="C96" s="229"/>
      <c r="D96" s="230">
        <v>742</v>
      </c>
      <c r="E96" s="231" t="s">
        <v>216</v>
      </c>
      <c r="F96" s="229"/>
      <c r="G96" s="227"/>
      <c r="H96" s="315"/>
      <c r="I96" s="314">
        <f>SUBTOTAL(9,I97:I110)</f>
        <v>0</v>
      </c>
      <c r="J96" s="236"/>
    </row>
    <row r="97" spans="1:10" customFormat="1" ht="12.75" customHeight="1">
      <c r="A97" s="261">
        <v>63</v>
      </c>
      <c r="B97" s="254" t="s">
        <v>91</v>
      </c>
      <c r="C97" s="254">
        <v>742</v>
      </c>
      <c r="D97" s="262" t="s">
        <v>282</v>
      </c>
      <c r="E97" s="256" t="s">
        <v>283</v>
      </c>
      <c r="F97" s="254" t="s">
        <v>98</v>
      </c>
      <c r="G97" s="257">
        <v>32</v>
      </c>
      <c r="H97" s="315"/>
      <c r="I97" s="316">
        <f t="shared" ref="I97:I110" si="7">ROUND(G97*H97,2)</f>
        <v>0</v>
      </c>
      <c r="J97" s="198"/>
    </row>
    <row r="98" spans="1:10" customFormat="1" ht="12.75" customHeight="1">
      <c r="A98" s="261">
        <v>64</v>
      </c>
      <c r="B98" s="254" t="s">
        <v>139</v>
      </c>
      <c r="C98" s="254" t="s">
        <v>140</v>
      </c>
      <c r="D98" s="262" t="s">
        <v>280</v>
      </c>
      <c r="E98" s="256" t="s">
        <v>281</v>
      </c>
      <c r="F98" s="254" t="s">
        <v>98</v>
      </c>
      <c r="G98" s="257">
        <v>32</v>
      </c>
      <c r="H98" s="315"/>
      <c r="I98" s="316">
        <f t="shared" si="7"/>
        <v>0</v>
      </c>
      <c r="J98" s="198"/>
    </row>
    <row r="99" spans="1:10" customFormat="1" ht="12.75" customHeight="1">
      <c r="A99" s="261">
        <v>65</v>
      </c>
      <c r="B99" s="254" t="s">
        <v>91</v>
      </c>
      <c r="C99" s="254">
        <v>742</v>
      </c>
      <c r="D99" s="262" t="s">
        <v>471</v>
      </c>
      <c r="E99" s="256" t="s">
        <v>472</v>
      </c>
      <c r="F99" s="254" t="s">
        <v>98</v>
      </c>
      <c r="G99" s="257">
        <v>24</v>
      </c>
      <c r="H99" s="315"/>
      <c r="I99" s="316">
        <f t="shared" si="7"/>
        <v>0</v>
      </c>
      <c r="J99" s="198"/>
    </row>
    <row r="100" spans="1:10" customFormat="1" ht="12.75" customHeight="1">
      <c r="A100" s="261">
        <v>66</v>
      </c>
      <c r="B100" s="254" t="s">
        <v>139</v>
      </c>
      <c r="C100" s="254" t="s">
        <v>140</v>
      </c>
      <c r="D100" s="262" t="s">
        <v>293</v>
      </c>
      <c r="E100" s="256" t="s">
        <v>294</v>
      </c>
      <c r="F100" s="254" t="s">
        <v>98</v>
      </c>
      <c r="G100" s="257">
        <v>24</v>
      </c>
      <c r="H100" s="315"/>
      <c r="I100" s="316">
        <f t="shared" si="7"/>
        <v>0</v>
      </c>
      <c r="J100" s="198"/>
    </row>
    <row r="101" spans="1:10" customFormat="1" ht="12.75" customHeight="1">
      <c r="A101" s="261">
        <v>67</v>
      </c>
      <c r="B101" s="254" t="s">
        <v>91</v>
      </c>
      <c r="C101" s="254">
        <v>742</v>
      </c>
      <c r="D101" s="262" t="s">
        <v>473</v>
      </c>
      <c r="E101" s="256" t="s">
        <v>474</v>
      </c>
      <c r="F101" s="254" t="s">
        <v>98</v>
      </c>
      <c r="G101" s="257">
        <v>2</v>
      </c>
      <c r="H101" s="315"/>
      <c r="I101" s="316">
        <f t="shared" si="7"/>
        <v>0</v>
      </c>
      <c r="J101" s="198"/>
    </row>
    <row r="102" spans="1:10" customFormat="1" ht="12.75" customHeight="1">
      <c r="A102" s="261">
        <v>68</v>
      </c>
      <c r="B102" s="254" t="s">
        <v>139</v>
      </c>
      <c r="C102" s="254" t="s">
        <v>140</v>
      </c>
      <c r="D102" s="262" t="s">
        <v>279</v>
      </c>
      <c r="E102" s="256" t="s">
        <v>363</v>
      </c>
      <c r="F102" s="254" t="s">
        <v>98</v>
      </c>
      <c r="G102" s="257">
        <v>1</v>
      </c>
      <c r="H102" s="315"/>
      <c r="I102" s="316">
        <f t="shared" si="7"/>
        <v>0</v>
      </c>
      <c r="J102" s="198"/>
    </row>
    <row r="103" spans="1:10" customFormat="1" ht="12.75" customHeight="1">
      <c r="A103" s="261">
        <v>69</v>
      </c>
      <c r="B103" s="254" t="s">
        <v>139</v>
      </c>
      <c r="C103" s="254" t="s">
        <v>140</v>
      </c>
      <c r="D103" s="262" t="s">
        <v>374</v>
      </c>
      <c r="E103" s="256" t="s">
        <v>390</v>
      </c>
      <c r="F103" s="254" t="s">
        <v>98</v>
      </c>
      <c r="G103" s="257">
        <v>1</v>
      </c>
      <c r="H103" s="315"/>
      <c r="I103" s="316">
        <f t="shared" si="7"/>
        <v>0</v>
      </c>
      <c r="J103" s="198"/>
    </row>
    <row r="104" spans="1:10" customFormat="1" ht="12.75" customHeight="1">
      <c r="A104" s="261">
        <v>70</v>
      </c>
      <c r="B104" s="254" t="s">
        <v>91</v>
      </c>
      <c r="C104" s="254">
        <v>742</v>
      </c>
      <c r="D104" s="262" t="s">
        <v>282</v>
      </c>
      <c r="E104" s="256" t="s">
        <v>283</v>
      </c>
      <c r="F104" s="254" t="s">
        <v>98</v>
      </c>
      <c r="G104" s="257">
        <v>32</v>
      </c>
      <c r="H104" s="315"/>
      <c r="I104" s="316">
        <f t="shared" si="7"/>
        <v>0</v>
      </c>
      <c r="J104" s="198"/>
    </row>
    <row r="105" spans="1:10" customFormat="1" ht="12.75" customHeight="1">
      <c r="A105" s="261">
        <v>71</v>
      </c>
      <c r="B105" s="254" t="s">
        <v>139</v>
      </c>
      <c r="C105" s="254" t="s">
        <v>140</v>
      </c>
      <c r="D105" s="262" t="s">
        <v>452</v>
      </c>
      <c r="E105" s="256" t="s">
        <v>453</v>
      </c>
      <c r="F105" s="254" t="s">
        <v>98</v>
      </c>
      <c r="G105" s="257">
        <v>32</v>
      </c>
      <c r="H105" s="315"/>
      <c r="I105" s="316">
        <f t="shared" si="7"/>
        <v>0</v>
      </c>
      <c r="J105" s="198"/>
    </row>
    <row r="106" spans="1:10" customFormat="1" ht="12.75" customHeight="1">
      <c r="A106" s="261">
        <v>72</v>
      </c>
      <c r="B106" s="254" t="s">
        <v>91</v>
      </c>
      <c r="C106" s="254">
        <v>742</v>
      </c>
      <c r="D106" s="262" t="s">
        <v>304</v>
      </c>
      <c r="E106" s="256" t="s">
        <v>276</v>
      </c>
      <c r="F106" s="254" t="s">
        <v>115</v>
      </c>
      <c r="G106" s="257">
        <v>650</v>
      </c>
      <c r="H106" s="315"/>
      <c r="I106" s="316">
        <f t="shared" si="7"/>
        <v>0</v>
      </c>
      <c r="J106" s="198"/>
    </row>
    <row r="107" spans="1:10" customFormat="1" ht="12.75" customHeight="1">
      <c r="A107" s="261">
        <v>73</v>
      </c>
      <c r="B107" s="254" t="s">
        <v>139</v>
      </c>
      <c r="C107" s="254" t="s">
        <v>140</v>
      </c>
      <c r="D107" s="262" t="s">
        <v>278</v>
      </c>
      <c r="E107" s="256" t="s">
        <v>277</v>
      </c>
      <c r="F107" s="254" t="s">
        <v>115</v>
      </c>
      <c r="G107" s="257">
        <v>650</v>
      </c>
      <c r="H107" s="315"/>
      <c r="I107" s="316">
        <f t="shared" si="7"/>
        <v>0</v>
      </c>
      <c r="J107" s="198"/>
    </row>
    <row r="108" spans="1:10" customFormat="1" ht="12.75" customHeight="1">
      <c r="A108" s="261">
        <v>74</v>
      </c>
      <c r="B108" s="254" t="s">
        <v>91</v>
      </c>
      <c r="C108" s="254">
        <v>742</v>
      </c>
      <c r="D108" s="262" t="s">
        <v>305</v>
      </c>
      <c r="E108" s="256" t="s">
        <v>275</v>
      </c>
      <c r="F108" s="254" t="s">
        <v>98</v>
      </c>
      <c r="G108" s="257">
        <v>1</v>
      </c>
      <c r="H108" s="315"/>
      <c r="I108" s="316">
        <f t="shared" si="7"/>
        <v>0</v>
      </c>
      <c r="J108" s="198"/>
    </row>
    <row r="109" spans="1:10" customFormat="1" ht="12.75" customHeight="1">
      <c r="A109" s="261">
        <v>75</v>
      </c>
      <c r="B109" s="254" t="s">
        <v>139</v>
      </c>
      <c r="C109" s="254" t="s">
        <v>140</v>
      </c>
      <c r="D109" s="262" t="s">
        <v>475</v>
      </c>
      <c r="E109" s="256" t="s">
        <v>235</v>
      </c>
      <c r="F109" s="254" t="s">
        <v>98</v>
      </c>
      <c r="G109" s="257">
        <v>1</v>
      </c>
      <c r="H109" s="315"/>
      <c r="I109" s="316">
        <f t="shared" si="7"/>
        <v>0</v>
      </c>
      <c r="J109" s="198"/>
    </row>
    <row r="110" spans="1:10" customFormat="1" ht="12.75" customHeight="1">
      <c r="A110" s="261">
        <v>76</v>
      </c>
      <c r="B110" s="254" t="s">
        <v>91</v>
      </c>
      <c r="C110" s="254">
        <v>742</v>
      </c>
      <c r="D110" s="262" t="s">
        <v>284</v>
      </c>
      <c r="E110" s="256" t="s">
        <v>285</v>
      </c>
      <c r="F110" s="254" t="s">
        <v>98</v>
      </c>
      <c r="G110" s="257">
        <v>32</v>
      </c>
      <c r="H110" s="315"/>
      <c r="I110" s="316">
        <f t="shared" si="7"/>
        <v>0</v>
      </c>
      <c r="J110" s="198"/>
    </row>
    <row r="111" spans="1:10" s="240" customFormat="1" ht="14">
      <c r="A111" s="233"/>
      <c r="B111" s="228"/>
      <c r="C111" s="229"/>
      <c r="D111" s="230">
        <v>741</v>
      </c>
      <c r="E111" s="231" t="s">
        <v>217</v>
      </c>
      <c r="F111" s="229"/>
      <c r="G111" s="227"/>
      <c r="H111" s="315"/>
      <c r="I111" s="314">
        <f>SUBTOTAL(9,I112:I144)</f>
        <v>0</v>
      </c>
      <c r="J111" s="239"/>
    </row>
    <row r="112" spans="1:10" customFormat="1" ht="12.75" customHeight="1">
      <c r="A112" s="261">
        <v>77</v>
      </c>
      <c r="B112" s="254" t="s">
        <v>91</v>
      </c>
      <c r="C112" s="254">
        <v>741</v>
      </c>
      <c r="D112" s="262" t="s">
        <v>306</v>
      </c>
      <c r="E112" s="256" t="s">
        <v>274</v>
      </c>
      <c r="F112" s="254" t="s">
        <v>98</v>
      </c>
      <c r="G112" s="257">
        <v>1</v>
      </c>
      <c r="H112" s="315"/>
      <c r="I112" s="316">
        <f t="shared" ref="I112:I145" si="8">ROUND(G112*H112,2)</f>
        <v>0</v>
      </c>
      <c r="J112" s="198"/>
    </row>
    <row r="113" spans="1:10" customFormat="1" ht="12.75" customHeight="1">
      <c r="A113" s="261">
        <v>78</v>
      </c>
      <c r="B113" s="254" t="s">
        <v>139</v>
      </c>
      <c r="C113" s="254" t="s">
        <v>140</v>
      </c>
      <c r="D113" s="262" t="s">
        <v>287</v>
      </c>
      <c r="E113" s="256" t="s">
        <v>288</v>
      </c>
      <c r="F113" s="254" t="s">
        <v>98</v>
      </c>
      <c r="G113" s="257">
        <v>1</v>
      </c>
      <c r="H113" s="315"/>
      <c r="I113" s="316">
        <f t="shared" si="8"/>
        <v>0</v>
      </c>
      <c r="J113" s="198"/>
    </row>
    <row r="114" spans="1:10" customFormat="1" ht="12.75" customHeight="1">
      <c r="A114" s="261">
        <v>79</v>
      </c>
      <c r="B114" s="254"/>
      <c r="C114" s="254" t="s">
        <v>247</v>
      </c>
      <c r="D114" s="262"/>
      <c r="E114" s="256" t="s">
        <v>375</v>
      </c>
      <c r="F114" s="254" t="s">
        <v>132</v>
      </c>
      <c r="G114" s="257">
        <f>G112</f>
        <v>1</v>
      </c>
      <c r="H114" s="315"/>
      <c r="I114" s="316">
        <f t="shared" si="8"/>
        <v>0</v>
      </c>
      <c r="J114" s="198"/>
    </row>
    <row r="115" spans="1:10" customFormat="1" ht="12.75" customHeight="1">
      <c r="A115" s="261">
        <v>80</v>
      </c>
      <c r="B115" s="254" t="s">
        <v>91</v>
      </c>
      <c r="C115" s="254">
        <v>741</v>
      </c>
      <c r="D115" s="262" t="s">
        <v>302</v>
      </c>
      <c r="E115" s="256" t="s">
        <v>267</v>
      </c>
      <c r="F115" s="254" t="s">
        <v>98</v>
      </c>
      <c r="G115" s="257">
        <v>9</v>
      </c>
      <c r="H115" s="315"/>
      <c r="I115" s="316">
        <f t="shared" si="8"/>
        <v>0</v>
      </c>
      <c r="J115" s="198"/>
    </row>
    <row r="116" spans="1:10" customFormat="1" ht="12.75" customHeight="1">
      <c r="A116" s="261">
        <v>81</v>
      </c>
      <c r="B116" s="254" t="s">
        <v>139</v>
      </c>
      <c r="C116" s="254" t="s">
        <v>140</v>
      </c>
      <c r="D116" s="262" t="s">
        <v>476</v>
      </c>
      <c r="E116" s="256" t="s">
        <v>477</v>
      </c>
      <c r="F116" s="254" t="s">
        <v>98</v>
      </c>
      <c r="G116" s="257">
        <f>G115</f>
        <v>9</v>
      </c>
      <c r="H116" s="315"/>
      <c r="I116" s="316">
        <f t="shared" si="8"/>
        <v>0</v>
      </c>
      <c r="J116" s="198"/>
    </row>
    <row r="117" spans="1:10" customFormat="1" ht="17.25" customHeight="1">
      <c r="A117" s="261">
        <v>82</v>
      </c>
      <c r="B117" s="254" t="s">
        <v>91</v>
      </c>
      <c r="C117" s="254">
        <v>741</v>
      </c>
      <c r="D117" s="262" t="s">
        <v>307</v>
      </c>
      <c r="E117" s="256" t="s">
        <v>272</v>
      </c>
      <c r="F117" s="254" t="s">
        <v>98</v>
      </c>
      <c r="G117" s="257">
        <v>1</v>
      </c>
      <c r="H117" s="315"/>
      <c r="I117" s="316">
        <f t="shared" si="8"/>
        <v>0</v>
      </c>
      <c r="J117" s="198"/>
    </row>
    <row r="118" spans="1:10" customFormat="1" ht="12.75" customHeight="1">
      <c r="A118" s="261">
        <v>83</v>
      </c>
      <c r="B118" s="254" t="s">
        <v>139</v>
      </c>
      <c r="C118" s="254" t="s">
        <v>140</v>
      </c>
      <c r="D118" s="262" t="s">
        <v>270</v>
      </c>
      <c r="E118" s="256" t="s">
        <v>271</v>
      </c>
      <c r="F118" s="254" t="s">
        <v>98</v>
      </c>
      <c r="G118" s="257">
        <f>G117</f>
        <v>1</v>
      </c>
      <c r="H118" s="315"/>
      <c r="I118" s="316">
        <f t="shared" si="8"/>
        <v>0</v>
      </c>
      <c r="J118" s="198"/>
    </row>
    <row r="119" spans="1:10" customFormat="1" ht="12.75" customHeight="1">
      <c r="A119" s="261">
        <v>84</v>
      </c>
      <c r="B119" s="254" t="s">
        <v>91</v>
      </c>
      <c r="C119" s="254">
        <v>741</v>
      </c>
      <c r="D119" s="262" t="s">
        <v>308</v>
      </c>
      <c r="E119" s="256" t="s">
        <v>273</v>
      </c>
      <c r="F119" s="254" t="s">
        <v>98</v>
      </c>
      <c r="G119" s="257">
        <f>G117</f>
        <v>1</v>
      </c>
      <c r="H119" s="315"/>
      <c r="I119" s="316">
        <f t="shared" si="8"/>
        <v>0</v>
      </c>
      <c r="J119" s="198"/>
    </row>
    <row r="120" spans="1:10" customFormat="1" ht="15" customHeight="1">
      <c r="A120" s="261">
        <v>85</v>
      </c>
      <c r="B120" s="254" t="s">
        <v>91</v>
      </c>
      <c r="C120" s="254">
        <v>741</v>
      </c>
      <c r="D120" s="262" t="s">
        <v>376</v>
      </c>
      <c r="E120" s="256" t="s">
        <v>377</v>
      </c>
      <c r="F120" s="254" t="s">
        <v>98</v>
      </c>
      <c r="G120" s="257">
        <v>30</v>
      </c>
      <c r="H120" s="315"/>
      <c r="I120" s="316">
        <f t="shared" si="8"/>
        <v>0</v>
      </c>
      <c r="J120" s="198"/>
    </row>
    <row r="121" spans="1:10" customFormat="1" ht="12.75" customHeight="1">
      <c r="A121" s="261">
        <v>86</v>
      </c>
      <c r="B121" s="254" t="s">
        <v>139</v>
      </c>
      <c r="C121" s="254" t="s">
        <v>140</v>
      </c>
      <c r="D121" s="262" t="s">
        <v>258</v>
      </c>
      <c r="E121" s="256" t="s">
        <v>259</v>
      </c>
      <c r="F121" s="254" t="s">
        <v>98</v>
      </c>
      <c r="G121" s="257">
        <f>G120</f>
        <v>30</v>
      </c>
      <c r="H121" s="315"/>
      <c r="I121" s="316">
        <f t="shared" si="8"/>
        <v>0</v>
      </c>
      <c r="J121" s="198"/>
    </row>
    <row r="122" spans="1:10" customFormat="1" ht="12.75" customHeight="1">
      <c r="A122" s="261">
        <v>87</v>
      </c>
      <c r="B122" s="254" t="s">
        <v>91</v>
      </c>
      <c r="C122" s="254">
        <v>741</v>
      </c>
      <c r="D122" s="262" t="s">
        <v>343</v>
      </c>
      <c r="E122" s="259" t="s">
        <v>345</v>
      </c>
      <c r="F122" s="254" t="s">
        <v>98</v>
      </c>
      <c r="G122" s="257">
        <v>26</v>
      </c>
      <c r="H122" s="315"/>
      <c r="I122" s="316">
        <f t="shared" si="8"/>
        <v>0</v>
      </c>
      <c r="J122" s="198"/>
    </row>
    <row r="123" spans="1:10" customFormat="1" ht="12.75" customHeight="1">
      <c r="A123" s="261">
        <v>88</v>
      </c>
      <c r="B123" s="254" t="s">
        <v>139</v>
      </c>
      <c r="C123" s="254" t="s">
        <v>140</v>
      </c>
      <c r="D123" s="262" t="s">
        <v>340</v>
      </c>
      <c r="E123" s="259" t="s">
        <v>346</v>
      </c>
      <c r="F123" s="254" t="s">
        <v>98</v>
      </c>
      <c r="G123" s="257">
        <f>G122</f>
        <v>26</v>
      </c>
      <c r="H123" s="315"/>
      <c r="I123" s="316">
        <f t="shared" si="8"/>
        <v>0</v>
      </c>
      <c r="J123" s="198"/>
    </row>
    <row r="124" spans="1:10" customFormat="1" ht="12.75" customHeight="1">
      <c r="A124" s="261">
        <v>89</v>
      </c>
      <c r="B124" s="254" t="s">
        <v>139</v>
      </c>
      <c r="C124" s="254" t="s">
        <v>140</v>
      </c>
      <c r="D124" s="262" t="s">
        <v>339</v>
      </c>
      <c r="E124" s="259" t="s">
        <v>344</v>
      </c>
      <c r="F124" s="254" t="s">
        <v>98</v>
      </c>
      <c r="G124" s="257">
        <f>G122</f>
        <v>26</v>
      </c>
      <c r="H124" s="315"/>
      <c r="I124" s="316">
        <f t="shared" si="8"/>
        <v>0</v>
      </c>
      <c r="J124" s="198"/>
    </row>
    <row r="125" spans="1:10" customFormat="1" ht="12.75" customHeight="1">
      <c r="A125" s="261">
        <v>90</v>
      </c>
      <c r="B125" s="254" t="s">
        <v>91</v>
      </c>
      <c r="C125" s="254">
        <v>741</v>
      </c>
      <c r="D125" s="262" t="s">
        <v>309</v>
      </c>
      <c r="E125" s="256" t="s">
        <v>378</v>
      </c>
      <c r="F125" s="254" t="s">
        <v>98</v>
      </c>
      <c r="G125" s="257">
        <v>10</v>
      </c>
      <c r="H125" s="315"/>
      <c r="I125" s="316">
        <f t="shared" si="8"/>
        <v>0</v>
      </c>
      <c r="J125" s="198"/>
    </row>
    <row r="126" spans="1:10" customFormat="1" ht="12.75" customHeight="1">
      <c r="A126" s="261">
        <v>91</v>
      </c>
      <c r="B126" s="254" t="s">
        <v>139</v>
      </c>
      <c r="C126" s="254" t="s">
        <v>140</v>
      </c>
      <c r="D126" s="262" t="s">
        <v>268</v>
      </c>
      <c r="E126" s="256" t="s">
        <v>260</v>
      </c>
      <c r="F126" s="254" t="s">
        <v>98</v>
      </c>
      <c r="G126" s="257">
        <f>G125</f>
        <v>10</v>
      </c>
      <c r="H126" s="315"/>
      <c r="I126" s="316">
        <f t="shared" si="8"/>
        <v>0</v>
      </c>
      <c r="J126" s="198"/>
    </row>
    <row r="127" spans="1:10" customFormat="1" ht="12.75" customHeight="1">
      <c r="A127" s="261">
        <v>92</v>
      </c>
      <c r="B127" s="254" t="s">
        <v>91</v>
      </c>
      <c r="C127" s="254">
        <v>741</v>
      </c>
      <c r="D127" s="262" t="s">
        <v>396</v>
      </c>
      <c r="E127" s="256" t="s">
        <v>394</v>
      </c>
      <c r="F127" s="254" t="s">
        <v>98</v>
      </c>
      <c r="G127" s="257">
        <v>8</v>
      </c>
      <c r="H127" s="315"/>
      <c r="I127" s="316">
        <f t="shared" si="8"/>
        <v>0</v>
      </c>
      <c r="J127" s="198"/>
    </row>
    <row r="128" spans="1:10" customFormat="1" ht="12.75" customHeight="1">
      <c r="A128" s="261">
        <v>93</v>
      </c>
      <c r="B128" s="254" t="s">
        <v>139</v>
      </c>
      <c r="C128" s="254" t="s">
        <v>140</v>
      </c>
      <c r="D128" s="262" t="s">
        <v>397</v>
      </c>
      <c r="E128" s="259" t="s">
        <v>398</v>
      </c>
      <c r="F128" s="254" t="s">
        <v>98</v>
      </c>
      <c r="G128" s="257">
        <f>G127</f>
        <v>8</v>
      </c>
      <c r="H128" s="315"/>
      <c r="I128" s="316">
        <f t="shared" si="8"/>
        <v>0</v>
      </c>
      <c r="J128" s="198"/>
    </row>
    <row r="129" spans="1:10" customFormat="1" ht="12.75" customHeight="1">
      <c r="A129" s="261">
        <v>94</v>
      </c>
      <c r="B129" s="254" t="s">
        <v>139</v>
      </c>
      <c r="C129" s="254" t="s">
        <v>140</v>
      </c>
      <c r="D129" s="262" t="s">
        <v>393</v>
      </c>
      <c r="E129" s="259" t="s">
        <v>395</v>
      </c>
      <c r="F129" s="254" t="s">
        <v>98</v>
      </c>
      <c r="G129" s="257">
        <f>G127</f>
        <v>8</v>
      </c>
      <c r="H129" s="315"/>
      <c r="I129" s="316">
        <f t="shared" si="8"/>
        <v>0</v>
      </c>
      <c r="J129" s="198"/>
    </row>
    <row r="130" spans="1:10" customFormat="1" ht="12.75" customHeight="1">
      <c r="A130" s="261">
        <v>95</v>
      </c>
      <c r="B130" s="254" t="s">
        <v>139</v>
      </c>
      <c r="C130" s="254" t="s">
        <v>140</v>
      </c>
      <c r="D130" s="262" t="s">
        <v>350</v>
      </c>
      <c r="E130" s="256" t="s">
        <v>349</v>
      </c>
      <c r="F130" s="254" t="s">
        <v>98</v>
      </c>
      <c r="G130" s="257">
        <v>8</v>
      </c>
      <c r="H130" s="315"/>
      <c r="I130" s="316">
        <f t="shared" si="8"/>
        <v>0</v>
      </c>
      <c r="J130" s="198"/>
    </row>
    <row r="131" spans="1:10" customFormat="1" ht="14.25" customHeight="1">
      <c r="A131" s="261">
        <v>96</v>
      </c>
      <c r="B131" s="254" t="s">
        <v>139</v>
      </c>
      <c r="C131" s="254" t="s">
        <v>140</v>
      </c>
      <c r="D131" s="262" t="s">
        <v>342</v>
      </c>
      <c r="E131" s="259" t="s">
        <v>341</v>
      </c>
      <c r="F131" s="254" t="s">
        <v>98</v>
      </c>
      <c r="G131" s="257">
        <v>1</v>
      </c>
      <c r="H131" s="315"/>
      <c r="I131" s="316">
        <f t="shared" si="8"/>
        <v>0</v>
      </c>
      <c r="J131" s="198"/>
    </row>
    <row r="132" spans="1:10" customFormat="1" ht="12.75" customHeight="1">
      <c r="A132" s="261">
        <v>97</v>
      </c>
      <c r="B132" s="254" t="s">
        <v>91</v>
      </c>
      <c r="C132" s="254">
        <v>741</v>
      </c>
      <c r="D132" s="262" t="s">
        <v>337</v>
      </c>
      <c r="E132" s="256" t="s">
        <v>336</v>
      </c>
      <c r="F132" s="254" t="s">
        <v>98</v>
      </c>
      <c r="G132" s="257">
        <f>SUM(G133:G134)</f>
        <v>5</v>
      </c>
      <c r="H132" s="315"/>
      <c r="I132" s="316">
        <f t="shared" si="8"/>
        <v>0</v>
      </c>
      <c r="J132" s="198"/>
    </row>
    <row r="133" spans="1:10" customFormat="1" ht="12.75" customHeight="1">
      <c r="A133" s="261">
        <v>98</v>
      </c>
      <c r="B133" s="254" t="s">
        <v>139</v>
      </c>
      <c r="C133" s="254" t="s">
        <v>140</v>
      </c>
      <c r="D133" s="262" t="s">
        <v>379</v>
      </c>
      <c r="E133" s="256" t="s">
        <v>380</v>
      </c>
      <c r="F133" s="254" t="s">
        <v>98</v>
      </c>
      <c r="G133" s="257">
        <v>4</v>
      </c>
      <c r="H133" s="315"/>
      <c r="I133" s="316">
        <f t="shared" si="8"/>
        <v>0</v>
      </c>
      <c r="J133" s="198"/>
    </row>
    <row r="134" spans="1:10" customFormat="1" ht="12.75" customHeight="1">
      <c r="A134" s="261">
        <v>99</v>
      </c>
      <c r="B134" s="254" t="s">
        <v>139</v>
      </c>
      <c r="C134" s="254" t="s">
        <v>140</v>
      </c>
      <c r="D134" s="262" t="s">
        <v>338</v>
      </c>
      <c r="E134" s="256" t="s">
        <v>381</v>
      </c>
      <c r="F134" s="254" t="s">
        <v>98</v>
      </c>
      <c r="G134" s="257">
        <v>1</v>
      </c>
      <c r="H134" s="315"/>
      <c r="I134" s="316">
        <f t="shared" si="8"/>
        <v>0</v>
      </c>
      <c r="J134" s="198"/>
    </row>
    <row r="135" spans="1:10" customFormat="1" ht="12.75" customHeight="1">
      <c r="A135" s="261">
        <v>100</v>
      </c>
      <c r="B135" s="254" t="s">
        <v>91</v>
      </c>
      <c r="C135" s="254">
        <v>922</v>
      </c>
      <c r="D135" s="262" t="s">
        <v>392</v>
      </c>
      <c r="E135" s="256" t="s">
        <v>391</v>
      </c>
      <c r="F135" s="254" t="s">
        <v>98</v>
      </c>
      <c r="G135" s="257">
        <f>SUM(G136)</f>
        <v>5</v>
      </c>
      <c r="H135" s="315"/>
      <c r="I135" s="316">
        <f t="shared" si="8"/>
        <v>0</v>
      </c>
      <c r="J135" s="198"/>
    </row>
    <row r="136" spans="1:10" customFormat="1" ht="12.75" customHeight="1">
      <c r="A136" s="261">
        <v>101</v>
      </c>
      <c r="B136" s="254" t="s">
        <v>139</v>
      </c>
      <c r="C136" s="254" t="s">
        <v>140</v>
      </c>
      <c r="D136" s="262" t="s">
        <v>335</v>
      </c>
      <c r="E136" s="256" t="s">
        <v>364</v>
      </c>
      <c r="F136" s="254" t="s">
        <v>98</v>
      </c>
      <c r="G136" s="257">
        <v>5</v>
      </c>
      <c r="H136" s="315"/>
      <c r="I136" s="316">
        <f t="shared" si="8"/>
        <v>0</v>
      </c>
      <c r="J136" s="198"/>
    </row>
    <row r="137" spans="1:10" customFormat="1" ht="12.75" customHeight="1">
      <c r="A137" s="261">
        <v>102</v>
      </c>
      <c r="B137" s="254" t="s">
        <v>91</v>
      </c>
      <c r="C137" s="254">
        <v>741</v>
      </c>
      <c r="D137" s="262" t="s">
        <v>310</v>
      </c>
      <c r="E137" s="256" t="s">
        <v>289</v>
      </c>
      <c r="F137" s="254" t="s">
        <v>115</v>
      </c>
      <c r="G137" s="257">
        <v>190</v>
      </c>
      <c r="H137" s="315"/>
      <c r="I137" s="316">
        <f t="shared" si="8"/>
        <v>0</v>
      </c>
      <c r="J137" s="198"/>
    </row>
    <row r="138" spans="1:10" customFormat="1" ht="12.75" customHeight="1">
      <c r="A138" s="261">
        <v>103</v>
      </c>
      <c r="B138" s="254" t="s">
        <v>139</v>
      </c>
      <c r="C138" s="254" t="s">
        <v>140</v>
      </c>
      <c r="D138" s="262" t="s">
        <v>253</v>
      </c>
      <c r="E138" s="256" t="s">
        <v>256</v>
      </c>
      <c r="F138" s="254" t="s">
        <v>115</v>
      </c>
      <c r="G138" s="257">
        <f>G137</f>
        <v>190</v>
      </c>
      <c r="H138" s="315"/>
      <c r="I138" s="316">
        <f t="shared" si="8"/>
        <v>0</v>
      </c>
      <c r="J138" s="198"/>
    </row>
    <row r="139" spans="1:10" customFormat="1" ht="12.75" customHeight="1">
      <c r="A139" s="261">
        <v>104</v>
      </c>
      <c r="B139" s="254" t="s">
        <v>91</v>
      </c>
      <c r="C139" s="254">
        <v>741</v>
      </c>
      <c r="D139" s="262" t="s">
        <v>311</v>
      </c>
      <c r="E139" s="256" t="s">
        <v>290</v>
      </c>
      <c r="F139" s="254" t="s">
        <v>115</v>
      </c>
      <c r="G139" s="257">
        <v>20</v>
      </c>
      <c r="H139" s="315"/>
      <c r="I139" s="316">
        <f t="shared" si="8"/>
        <v>0</v>
      </c>
      <c r="J139" s="198"/>
    </row>
    <row r="140" spans="1:10" customFormat="1" ht="12.75" customHeight="1">
      <c r="A140" s="261">
        <v>105</v>
      </c>
      <c r="B140" s="254" t="s">
        <v>139</v>
      </c>
      <c r="C140" s="254" t="s">
        <v>140</v>
      </c>
      <c r="D140" s="262" t="s">
        <v>478</v>
      </c>
      <c r="E140" s="256" t="s">
        <v>479</v>
      </c>
      <c r="F140" s="254" t="s">
        <v>115</v>
      </c>
      <c r="G140" s="257">
        <f>G139</f>
        <v>20</v>
      </c>
      <c r="H140" s="315"/>
      <c r="I140" s="316">
        <f t="shared" si="8"/>
        <v>0</v>
      </c>
      <c r="J140" s="198"/>
    </row>
    <row r="141" spans="1:10" customFormat="1" ht="12.75" customHeight="1">
      <c r="A141" s="261">
        <v>106</v>
      </c>
      <c r="B141" s="254" t="s">
        <v>91</v>
      </c>
      <c r="C141" s="254">
        <v>741</v>
      </c>
      <c r="D141" s="262" t="s">
        <v>382</v>
      </c>
      <c r="E141" s="256" t="s">
        <v>383</v>
      </c>
      <c r="F141" s="254"/>
      <c r="G141" s="257">
        <v>20</v>
      </c>
      <c r="H141" s="315"/>
      <c r="I141" s="316">
        <f t="shared" si="8"/>
        <v>0</v>
      </c>
      <c r="J141" s="198"/>
    </row>
    <row r="142" spans="1:10" customFormat="1" ht="12.75" customHeight="1">
      <c r="A142" s="261">
        <v>107</v>
      </c>
      <c r="B142" s="254" t="s">
        <v>139</v>
      </c>
      <c r="C142" s="254" t="s">
        <v>140</v>
      </c>
      <c r="D142" s="262" t="s">
        <v>249</v>
      </c>
      <c r="E142" s="256" t="s">
        <v>250</v>
      </c>
      <c r="F142" s="254" t="s">
        <v>115</v>
      </c>
      <c r="G142" s="257">
        <f>G141</f>
        <v>20</v>
      </c>
      <c r="H142" s="315"/>
      <c r="I142" s="316">
        <f t="shared" si="8"/>
        <v>0</v>
      </c>
      <c r="J142" s="198"/>
    </row>
    <row r="143" spans="1:10" customFormat="1" ht="12.75" customHeight="1">
      <c r="A143" s="261">
        <v>108</v>
      </c>
      <c r="B143" s="254" t="s">
        <v>91</v>
      </c>
      <c r="C143" s="254">
        <v>741</v>
      </c>
      <c r="D143" s="262" t="s">
        <v>382</v>
      </c>
      <c r="E143" s="256" t="s">
        <v>383</v>
      </c>
      <c r="F143" s="254"/>
      <c r="G143" s="257">
        <v>70</v>
      </c>
      <c r="H143" s="315"/>
      <c r="I143" s="316">
        <f t="shared" si="8"/>
        <v>0</v>
      </c>
      <c r="J143" s="198"/>
    </row>
    <row r="144" spans="1:10" customFormat="1" ht="12.75" customHeight="1">
      <c r="A144" s="261">
        <v>109</v>
      </c>
      <c r="B144" s="254" t="s">
        <v>139</v>
      </c>
      <c r="C144" s="254" t="s">
        <v>140</v>
      </c>
      <c r="D144" s="262" t="s">
        <v>252</v>
      </c>
      <c r="E144" s="256" t="s">
        <v>251</v>
      </c>
      <c r="F144" s="254" t="s">
        <v>115</v>
      </c>
      <c r="G144" s="257">
        <f>G143</f>
        <v>70</v>
      </c>
      <c r="H144" s="315"/>
      <c r="I144" s="316">
        <f t="shared" si="8"/>
        <v>0</v>
      </c>
      <c r="J144" s="198"/>
    </row>
    <row r="145" spans="1:10" customFormat="1" ht="12.75" customHeight="1">
      <c r="A145" s="261">
        <v>110</v>
      </c>
      <c r="B145" s="254" t="s">
        <v>91</v>
      </c>
      <c r="C145" s="254">
        <v>741</v>
      </c>
      <c r="D145" s="255" t="s">
        <v>312</v>
      </c>
      <c r="E145" s="256" t="s">
        <v>269</v>
      </c>
      <c r="F145" s="254" t="s">
        <v>98</v>
      </c>
      <c r="G145" s="257">
        <v>1</v>
      </c>
      <c r="H145" s="315"/>
      <c r="I145" s="316">
        <f t="shared" si="8"/>
        <v>0</v>
      </c>
      <c r="J145" s="198"/>
    </row>
    <row r="146" spans="1:10" s="238" customFormat="1" ht="14">
      <c r="A146" s="233"/>
      <c r="B146" s="228"/>
      <c r="C146" s="229"/>
      <c r="D146" s="230">
        <v>741</v>
      </c>
      <c r="E146" s="231" t="s">
        <v>219</v>
      </c>
      <c r="F146" s="229"/>
      <c r="G146" s="227"/>
      <c r="H146" s="315"/>
      <c r="I146" s="314">
        <f>SUBTOTAL(9,I147:I162)</f>
        <v>0</v>
      </c>
      <c r="J146" s="236"/>
    </row>
    <row r="147" spans="1:10" customFormat="1" ht="12.75" customHeight="1">
      <c r="A147" s="261">
        <v>111</v>
      </c>
      <c r="B147" s="254" t="s">
        <v>91</v>
      </c>
      <c r="C147" s="254">
        <v>741</v>
      </c>
      <c r="D147" s="262" t="s">
        <v>302</v>
      </c>
      <c r="E147" s="256" t="s">
        <v>267</v>
      </c>
      <c r="F147" s="254" t="s">
        <v>98</v>
      </c>
      <c r="G147" s="257">
        <v>1</v>
      </c>
      <c r="H147" s="315"/>
      <c r="I147" s="316">
        <f t="shared" ref="I147:I162" si="9">ROUND(G147*H147,2)</f>
        <v>0</v>
      </c>
      <c r="J147" s="198"/>
    </row>
    <row r="148" spans="1:10" customFormat="1" ht="12.75" customHeight="1">
      <c r="A148" s="261">
        <v>112</v>
      </c>
      <c r="B148" s="254" t="s">
        <v>139</v>
      </c>
      <c r="C148" s="254" t="s">
        <v>140</v>
      </c>
      <c r="D148" s="262" t="s">
        <v>480</v>
      </c>
      <c r="E148" s="256" t="s">
        <v>481</v>
      </c>
      <c r="F148" s="254" t="s">
        <v>98</v>
      </c>
      <c r="G148" s="257">
        <v>1</v>
      </c>
      <c r="H148" s="315"/>
      <c r="I148" s="316">
        <f t="shared" si="9"/>
        <v>0</v>
      </c>
      <c r="J148" s="198"/>
    </row>
    <row r="149" spans="1:10" customFormat="1" ht="12.75" customHeight="1">
      <c r="A149" s="261">
        <v>113</v>
      </c>
      <c r="B149" s="254" t="s">
        <v>91</v>
      </c>
      <c r="C149" s="254" t="s">
        <v>247</v>
      </c>
      <c r="D149" s="262"/>
      <c r="E149" s="256" t="s">
        <v>399</v>
      </c>
      <c r="F149" s="254" t="s">
        <v>98</v>
      </c>
      <c r="G149" s="257">
        <v>16</v>
      </c>
      <c r="H149" s="315"/>
      <c r="I149" s="316">
        <f t="shared" si="9"/>
        <v>0</v>
      </c>
      <c r="J149" s="198"/>
    </row>
    <row r="150" spans="1:10" customFormat="1" ht="12.75" customHeight="1">
      <c r="A150" s="261">
        <v>114</v>
      </c>
      <c r="B150" s="254" t="s">
        <v>91</v>
      </c>
      <c r="C150" s="254">
        <v>741</v>
      </c>
      <c r="D150" s="262" t="s">
        <v>313</v>
      </c>
      <c r="E150" s="256" t="s">
        <v>286</v>
      </c>
      <c r="F150" s="254" t="s">
        <v>98</v>
      </c>
      <c r="G150" s="257">
        <v>16</v>
      </c>
      <c r="H150" s="315"/>
      <c r="I150" s="316">
        <f t="shared" si="9"/>
        <v>0</v>
      </c>
      <c r="J150" s="198"/>
    </row>
    <row r="151" spans="1:10" customFormat="1" ht="99.75" customHeight="1">
      <c r="A151" s="261">
        <v>115</v>
      </c>
      <c r="B151" s="254" t="s">
        <v>139</v>
      </c>
      <c r="C151" s="254" t="s">
        <v>247</v>
      </c>
      <c r="D151" s="262" t="s">
        <v>482</v>
      </c>
      <c r="E151" s="256" t="s">
        <v>483</v>
      </c>
      <c r="F151" s="254" t="s">
        <v>98</v>
      </c>
      <c r="G151" s="257">
        <v>16</v>
      </c>
      <c r="H151" s="315"/>
      <c r="I151" s="316">
        <f t="shared" si="9"/>
        <v>0</v>
      </c>
      <c r="J151" s="198"/>
    </row>
    <row r="152" spans="1:10" customFormat="1" ht="12.75" customHeight="1">
      <c r="A152" s="261">
        <v>116</v>
      </c>
      <c r="B152" s="254" t="s">
        <v>91</v>
      </c>
      <c r="C152" s="254">
        <v>741</v>
      </c>
      <c r="D152" s="262" t="s">
        <v>314</v>
      </c>
      <c r="E152" s="256" t="s">
        <v>387</v>
      </c>
      <c r="F152" s="254" t="s">
        <v>98</v>
      </c>
      <c r="G152" s="257">
        <v>2</v>
      </c>
      <c r="H152" s="315"/>
      <c r="I152" s="316">
        <f t="shared" si="9"/>
        <v>0</v>
      </c>
      <c r="J152" s="198"/>
    </row>
    <row r="153" spans="1:10" customFormat="1" ht="12.75" customHeight="1">
      <c r="A153" s="261">
        <v>117</v>
      </c>
      <c r="B153" s="254" t="s">
        <v>139</v>
      </c>
      <c r="C153" s="254" t="s">
        <v>140</v>
      </c>
      <c r="D153" s="262" t="s">
        <v>368</v>
      </c>
      <c r="E153" s="256" t="s">
        <v>369</v>
      </c>
      <c r="F153" s="254" t="s">
        <v>98</v>
      </c>
      <c r="G153" s="257">
        <v>2</v>
      </c>
      <c r="H153" s="315"/>
      <c r="I153" s="316">
        <f t="shared" si="9"/>
        <v>0</v>
      </c>
      <c r="J153" s="198"/>
    </row>
    <row r="154" spans="1:10" customFormat="1" ht="12.75" customHeight="1">
      <c r="A154" s="261">
        <v>118</v>
      </c>
      <c r="B154" s="254" t="s">
        <v>139</v>
      </c>
      <c r="C154" s="254" t="s">
        <v>140</v>
      </c>
      <c r="D154" s="262" t="s">
        <v>261</v>
      </c>
      <c r="E154" s="256" t="s">
        <v>264</v>
      </c>
      <c r="F154" s="254" t="s">
        <v>98</v>
      </c>
      <c r="G154" s="257">
        <v>2</v>
      </c>
      <c r="H154" s="315"/>
      <c r="I154" s="316">
        <f t="shared" si="9"/>
        <v>0</v>
      </c>
      <c r="J154" s="198"/>
    </row>
    <row r="155" spans="1:10" customFormat="1" ht="12.75" customHeight="1">
      <c r="A155" s="261">
        <v>119</v>
      </c>
      <c r="B155" s="254" t="s">
        <v>91</v>
      </c>
      <c r="C155" s="254">
        <v>741</v>
      </c>
      <c r="D155" s="262" t="s">
        <v>315</v>
      </c>
      <c r="E155" s="256" t="s">
        <v>388</v>
      </c>
      <c r="F155" s="254" t="s">
        <v>98</v>
      </c>
      <c r="G155" s="257">
        <v>3</v>
      </c>
      <c r="H155" s="315"/>
      <c r="I155" s="316">
        <f t="shared" si="9"/>
        <v>0</v>
      </c>
      <c r="J155" s="198"/>
    </row>
    <row r="156" spans="1:10" customFormat="1" ht="12.75" customHeight="1">
      <c r="A156" s="261">
        <v>120</v>
      </c>
      <c r="B156" s="254" t="s">
        <v>139</v>
      </c>
      <c r="C156" s="254" t="s">
        <v>140</v>
      </c>
      <c r="D156" s="262" t="s">
        <v>262</v>
      </c>
      <c r="E156" s="256" t="s">
        <v>266</v>
      </c>
      <c r="F156" s="254" t="s">
        <v>98</v>
      </c>
      <c r="G156" s="257">
        <v>2</v>
      </c>
      <c r="H156" s="315"/>
      <c r="I156" s="316">
        <f t="shared" si="9"/>
        <v>0</v>
      </c>
      <c r="J156" s="198"/>
    </row>
    <row r="157" spans="1:10" customFormat="1" ht="12.75" customHeight="1">
      <c r="A157" s="261">
        <v>121</v>
      </c>
      <c r="B157" s="254" t="s">
        <v>139</v>
      </c>
      <c r="C157" s="254" t="s">
        <v>140</v>
      </c>
      <c r="D157" s="262" t="s">
        <v>370</v>
      </c>
      <c r="E157" s="256" t="s">
        <v>371</v>
      </c>
      <c r="F157" s="254" t="s">
        <v>98</v>
      </c>
      <c r="G157" s="257">
        <v>1</v>
      </c>
      <c r="H157" s="315"/>
      <c r="I157" s="316">
        <f t="shared" si="9"/>
        <v>0</v>
      </c>
      <c r="J157" s="198"/>
    </row>
    <row r="158" spans="1:10" customFormat="1" ht="12.75" customHeight="1">
      <c r="A158" s="261">
        <v>122</v>
      </c>
      <c r="B158" s="254" t="s">
        <v>139</v>
      </c>
      <c r="C158" s="254" t="s">
        <v>140</v>
      </c>
      <c r="D158" s="262" t="s">
        <v>263</v>
      </c>
      <c r="E158" s="256" t="s">
        <v>265</v>
      </c>
      <c r="F158" s="254" t="s">
        <v>98</v>
      </c>
      <c r="G158" s="257">
        <v>3</v>
      </c>
      <c r="H158" s="315"/>
      <c r="I158" s="316">
        <f t="shared" si="9"/>
        <v>0</v>
      </c>
      <c r="J158" s="198"/>
    </row>
    <row r="159" spans="1:10" customFormat="1" ht="12.75" customHeight="1">
      <c r="A159" s="261">
        <v>123</v>
      </c>
      <c r="B159" s="254" t="s">
        <v>139</v>
      </c>
      <c r="C159" s="254" t="s">
        <v>140</v>
      </c>
      <c r="D159" s="262" t="s">
        <v>350</v>
      </c>
      <c r="E159" s="256" t="s">
        <v>349</v>
      </c>
      <c r="F159" s="254" t="s">
        <v>98</v>
      </c>
      <c r="G159" s="257">
        <v>1</v>
      </c>
      <c r="H159" s="315"/>
      <c r="I159" s="316">
        <f t="shared" si="9"/>
        <v>0</v>
      </c>
      <c r="J159" s="198"/>
    </row>
    <row r="160" spans="1:10" customFormat="1" ht="12.75" customHeight="1">
      <c r="A160" s="261">
        <v>124</v>
      </c>
      <c r="B160" s="254" t="s">
        <v>139</v>
      </c>
      <c r="C160" s="254" t="s">
        <v>140</v>
      </c>
      <c r="D160" s="262" t="s">
        <v>257</v>
      </c>
      <c r="E160" s="256" t="s">
        <v>218</v>
      </c>
      <c r="F160" s="254" t="s">
        <v>98</v>
      </c>
      <c r="G160" s="257">
        <v>1</v>
      </c>
      <c r="H160" s="315"/>
      <c r="I160" s="316">
        <f t="shared" si="9"/>
        <v>0</v>
      </c>
      <c r="J160" s="198"/>
    </row>
    <row r="161" spans="1:10" customFormat="1" ht="12.75" customHeight="1">
      <c r="A161" s="261">
        <v>125</v>
      </c>
      <c r="B161" s="254" t="s">
        <v>91</v>
      </c>
      <c r="C161" s="254">
        <v>741</v>
      </c>
      <c r="D161" s="262" t="s">
        <v>316</v>
      </c>
      <c r="E161" s="256" t="s">
        <v>248</v>
      </c>
      <c r="F161" s="254" t="s">
        <v>115</v>
      </c>
      <c r="G161" s="257">
        <v>110</v>
      </c>
      <c r="H161" s="315"/>
      <c r="I161" s="316">
        <f t="shared" si="9"/>
        <v>0</v>
      </c>
      <c r="J161" s="198"/>
    </row>
    <row r="162" spans="1:10" customFormat="1" ht="12.75" customHeight="1">
      <c r="A162" s="261">
        <v>126</v>
      </c>
      <c r="B162" s="254" t="s">
        <v>139</v>
      </c>
      <c r="C162" s="254" t="s">
        <v>140</v>
      </c>
      <c r="D162" s="262" t="s">
        <v>254</v>
      </c>
      <c r="E162" s="256" t="s">
        <v>255</v>
      </c>
      <c r="F162" s="254" t="s">
        <v>115</v>
      </c>
      <c r="G162" s="257">
        <v>110</v>
      </c>
      <c r="H162" s="315"/>
      <c r="I162" s="316">
        <f t="shared" si="9"/>
        <v>0</v>
      </c>
      <c r="J162" s="198"/>
    </row>
    <row r="163" spans="1:10" s="238" customFormat="1" ht="14">
      <c r="A163" s="233"/>
      <c r="B163" s="234"/>
      <c r="C163" s="234"/>
      <c r="D163" s="235"/>
      <c r="E163" s="231" t="s">
        <v>212</v>
      </c>
      <c r="F163" s="241"/>
      <c r="G163" s="227"/>
      <c r="H163" s="315"/>
      <c r="I163" s="314">
        <f>SUBTOTAL(9,I164:I170)</f>
        <v>0</v>
      </c>
      <c r="J163" s="236"/>
    </row>
    <row r="164" spans="1:10" customFormat="1" ht="12.75" customHeight="1">
      <c r="A164" s="261">
        <v>127</v>
      </c>
      <c r="B164" s="254"/>
      <c r="C164" s="254" t="s">
        <v>247</v>
      </c>
      <c r="D164" s="262" t="s">
        <v>213</v>
      </c>
      <c r="E164" s="256" t="s">
        <v>484</v>
      </c>
      <c r="F164" s="254" t="s">
        <v>98</v>
      </c>
      <c r="G164" s="257">
        <v>4</v>
      </c>
      <c r="H164" s="315"/>
      <c r="I164" s="316">
        <f t="shared" ref="I164:I170" si="10">ROUND(G164*H164,2)</f>
        <v>0</v>
      </c>
      <c r="J164" s="198"/>
    </row>
    <row r="165" spans="1:10" customFormat="1" ht="12.75" customHeight="1">
      <c r="A165" s="261">
        <v>128</v>
      </c>
      <c r="B165" s="254"/>
      <c r="C165" s="254" t="s">
        <v>247</v>
      </c>
      <c r="D165" s="262" t="s">
        <v>214</v>
      </c>
      <c r="E165" s="256" t="s">
        <v>318</v>
      </c>
      <c r="F165" s="254" t="s">
        <v>98</v>
      </c>
      <c r="G165" s="257">
        <f>G164</f>
        <v>4</v>
      </c>
      <c r="H165" s="315"/>
      <c r="I165" s="316">
        <f t="shared" si="10"/>
        <v>0</v>
      </c>
      <c r="J165" s="198"/>
    </row>
    <row r="166" spans="1:10" customFormat="1" ht="12.75" customHeight="1">
      <c r="A166" s="261">
        <v>129</v>
      </c>
      <c r="B166" s="254" t="s">
        <v>91</v>
      </c>
      <c r="C166" s="254">
        <v>741</v>
      </c>
      <c r="D166" s="262" t="s">
        <v>302</v>
      </c>
      <c r="E166" s="256" t="s">
        <v>320</v>
      </c>
      <c r="F166" s="254" t="s">
        <v>98</v>
      </c>
      <c r="G166" s="257">
        <v>1</v>
      </c>
      <c r="H166" s="315"/>
      <c r="I166" s="316">
        <f t="shared" si="10"/>
        <v>0</v>
      </c>
      <c r="J166" s="198"/>
    </row>
    <row r="167" spans="1:10" customFormat="1" ht="12.75" customHeight="1">
      <c r="A167" s="261">
        <v>130</v>
      </c>
      <c r="B167" s="254" t="s">
        <v>139</v>
      </c>
      <c r="C167" s="254" t="s">
        <v>140</v>
      </c>
      <c r="D167" s="262" t="s">
        <v>480</v>
      </c>
      <c r="E167" s="256" t="s">
        <v>485</v>
      </c>
      <c r="F167" s="254" t="s">
        <v>98</v>
      </c>
      <c r="G167" s="257">
        <f>G166</f>
        <v>1</v>
      </c>
      <c r="H167" s="315"/>
      <c r="I167" s="316">
        <f t="shared" si="10"/>
        <v>0</v>
      </c>
      <c r="J167" s="198"/>
    </row>
    <row r="168" spans="1:10" customFormat="1" ht="12.75" customHeight="1">
      <c r="A168" s="261">
        <v>131</v>
      </c>
      <c r="B168" s="254" t="s">
        <v>139</v>
      </c>
      <c r="C168" s="254" t="s">
        <v>140</v>
      </c>
      <c r="D168" s="262" t="s">
        <v>291</v>
      </c>
      <c r="E168" s="256" t="s">
        <v>321</v>
      </c>
      <c r="F168" s="254" t="s">
        <v>115</v>
      </c>
      <c r="G168" s="257">
        <v>40</v>
      </c>
      <c r="H168" s="315"/>
      <c r="I168" s="316">
        <f t="shared" si="10"/>
        <v>0</v>
      </c>
      <c r="J168" s="198"/>
    </row>
    <row r="169" spans="1:10" customFormat="1" ht="12.75" customHeight="1">
      <c r="A169" s="261">
        <v>132</v>
      </c>
      <c r="B169" s="254" t="s">
        <v>91</v>
      </c>
      <c r="C169" s="254">
        <v>741</v>
      </c>
      <c r="D169" s="262" t="s">
        <v>303</v>
      </c>
      <c r="E169" s="256" t="s">
        <v>319</v>
      </c>
      <c r="F169" s="254" t="s">
        <v>115</v>
      </c>
      <c r="G169" s="257">
        <f>G168</f>
        <v>40</v>
      </c>
      <c r="H169" s="315"/>
      <c r="I169" s="316">
        <f t="shared" si="10"/>
        <v>0</v>
      </c>
      <c r="J169" s="198"/>
    </row>
    <row r="170" spans="1:10" customFormat="1" ht="12.75" customHeight="1">
      <c r="A170" s="261">
        <v>133</v>
      </c>
      <c r="B170" s="254"/>
      <c r="C170" s="254" t="s">
        <v>247</v>
      </c>
      <c r="D170" s="262" t="s">
        <v>215</v>
      </c>
      <c r="E170" s="260" t="s">
        <v>322</v>
      </c>
      <c r="F170" s="254" t="s">
        <v>98</v>
      </c>
      <c r="G170" s="257">
        <f>G164</f>
        <v>4</v>
      </c>
      <c r="H170" s="315"/>
      <c r="I170" s="316">
        <f t="shared" si="10"/>
        <v>0</v>
      </c>
      <c r="J170" s="198"/>
    </row>
    <row r="171" spans="1:10" s="134" customFormat="1" ht="14">
      <c r="A171" s="173"/>
      <c r="B171" s="144"/>
      <c r="C171" s="185"/>
      <c r="D171" s="190" t="s">
        <v>438</v>
      </c>
      <c r="E171" s="156" t="s">
        <v>37</v>
      </c>
      <c r="F171" s="185"/>
      <c r="G171" s="173"/>
      <c r="H171" s="315"/>
      <c r="I171" s="320">
        <f>SUBTOTAL(9,I172:I175)</f>
        <v>0</v>
      </c>
      <c r="J171" s="197"/>
    </row>
    <row r="172" spans="1:10" s="81" customFormat="1" ht="14">
      <c r="A172" s="142">
        <v>134</v>
      </c>
      <c r="B172" s="140" t="s">
        <v>91</v>
      </c>
      <c r="C172" s="140" t="s">
        <v>438</v>
      </c>
      <c r="D172" s="192" t="s">
        <v>439</v>
      </c>
      <c r="E172" s="157" t="s">
        <v>226</v>
      </c>
      <c r="F172" s="140" t="s">
        <v>440</v>
      </c>
      <c r="G172" s="141">
        <v>1</v>
      </c>
      <c r="H172" s="315"/>
      <c r="I172" s="321">
        <f t="shared" ref="I172:I175" si="11">ROUND(G172*H172,2)</f>
        <v>0</v>
      </c>
      <c r="J172" s="181"/>
    </row>
    <row r="173" spans="1:10" s="81" customFormat="1" ht="14">
      <c r="A173" s="142">
        <v>135</v>
      </c>
      <c r="B173" s="140" t="s">
        <v>91</v>
      </c>
      <c r="C173" s="140" t="s">
        <v>438</v>
      </c>
      <c r="D173" s="192" t="s">
        <v>441</v>
      </c>
      <c r="E173" s="157" t="s">
        <v>40</v>
      </c>
      <c r="F173" s="140" t="s">
        <v>440</v>
      </c>
      <c r="G173" s="141">
        <v>1</v>
      </c>
      <c r="H173" s="315"/>
      <c r="I173" s="321">
        <f t="shared" si="11"/>
        <v>0</v>
      </c>
      <c r="J173" s="181"/>
    </row>
    <row r="174" spans="1:10" s="81" customFormat="1" ht="14">
      <c r="A174" s="142">
        <v>136</v>
      </c>
      <c r="B174" s="140" t="s">
        <v>91</v>
      </c>
      <c r="C174" s="140" t="s">
        <v>438</v>
      </c>
      <c r="D174" s="192" t="s">
        <v>442</v>
      </c>
      <c r="E174" s="157" t="s">
        <v>443</v>
      </c>
      <c r="F174" s="140" t="s">
        <v>440</v>
      </c>
      <c r="G174" s="141">
        <v>1</v>
      </c>
      <c r="H174" s="321"/>
      <c r="I174" s="321">
        <f t="shared" si="11"/>
        <v>0</v>
      </c>
      <c r="J174" s="181"/>
    </row>
    <row r="175" spans="1:10" s="81" customFormat="1" ht="14">
      <c r="A175" s="142">
        <v>137</v>
      </c>
      <c r="B175" s="140" t="s">
        <v>91</v>
      </c>
      <c r="C175" s="140" t="s">
        <v>438</v>
      </c>
      <c r="D175" s="192" t="s">
        <v>444</v>
      </c>
      <c r="E175" s="157" t="s">
        <v>47</v>
      </c>
      <c r="F175" s="140" t="s">
        <v>440</v>
      </c>
      <c r="G175" s="141">
        <v>1</v>
      </c>
      <c r="H175" s="321"/>
      <c r="I175" s="321">
        <f t="shared" si="11"/>
        <v>0</v>
      </c>
      <c r="J175" s="181"/>
    </row>
    <row r="176" spans="1:10" ht="14">
      <c r="A176" s="243"/>
      <c r="B176" s="244"/>
      <c r="C176" s="244"/>
      <c r="D176" s="245"/>
      <c r="E176" s="246" t="s">
        <v>234</v>
      </c>
      <c r="F176" s="244"/>
      <c r="G176" s="242"/>
      <c r="H176" s="322"/>
      <c r="I176" s="323">
        <f>SUBTOTAL(9,I14:I175)</f>
        <v>0</v>
      </c>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0B99-950E-4C02-B5E1-6AB73520FF20}">
  <sheetPr codeName="List5">
    <pageSetUpPr fitToPage="1"/>
  </sheetPr>
  <dimension ref="A1:J74"/>
  <sheetViews>
    <sheetView showGridLines="0" topLeftCell="A69" zoomScaleNormal="100" workbookViewId="0">
      <selection activeCell="E38" sqref="E38"/>
    </sheetView>
  </sheetViews>
  <sheetFormatPr baseColWidth="10" defaultColWidth="9.1640625" defaultRowHeight="13"/>
  <cols>
    <col min="1" max="1" width="5.5" style="181" customWidth="1"/>
    <col min="2" max="2" width="4.5" style="184" customWidth="1"/>
    <col min="3" max="3" width="6" style="184" customWidth="1"/>
    <col min="4" max="4" width="12.6640625" style="194" customWidth="1"/>
    <col min="5" max="5" width="94.33203125" style="163" customWidth="1"/>
    <col min="6" max="6" width="7.6640625" style="184" customWidth="1"/>
    <col min="7" max="7" width="9.83203125" style="181" customWidth="1"/>
    <col min="8" max="8" width="13.1640625" style="181" customWidth="1"/>
    <col min="9" max="9" width="15.5" style="181" customWidth="1"/>
    <col min="10" max="10" width="9.1640625" style="181"/>
    <col min="11" max="16384" width="9.1640625" style="81"/>
  </cols>
  <sheetData>
    <row r="1" spans="1:10" s="172" customFormat="1" ht="18">
      <c r="A1" s="200" t="s">
        <v>292</v>
      </c>
      <c r="B1" s="201"/>
      <c r="C1" s="201"/>
      <c r="D1" s="187"/>
      <c r="E1" s="187"/>
      <c r="F1" s="201"/>
      <c r="G1" s="201"/>
      <c r="H1" s="201"/>
      <c r="I1" s="201"/>
    </row>
    <row r="2" spans="1:10" s="172" customFormat="1">
      <c r="A2" s="202" t="s">
        <v>63</v>
      </c>
      <c r="B2" s="201"/>
      <c r="C2" s="135" t="str">
        <f>'Krycí list'!E5</f>
        <v>Učebna pro výuku cizích jazyků</v>
      </c>
      <c r="D2" s="188"/>
      <c r="E2" s="188"/>
      <c r="F2" s="201"/>
      <c r="G2" s="201"/>
      <c r="H2" s="201"/>
      <c r="I2" s="201"/>
    </row>
    <row r="3" spans="1:10" s="172" customFormat="1">
      <c r="A3" s="202" t="s">
        <v>64</v>
      </c>
      <c r="B3" s="201"/>
      <c r="C3" s="308" t="str">
        <f>'Krycí list'!E7</f>
        <v>Základní škola, Příbram VII, Bratří Čapků 279, p. o.</v>
      </c>
      <c r="D3" s="309"/>
      <c r="E3" s="309"/>
      <c r="F3" s="201"/>
      <c r="G3" s="201"/>
      <c r="H3" s="201"/>
      <c r="I3" s="135"/>
    </row>
    <row r="4" spans="1:10" s="172" customFormat="1">
      <c r="A4" s="202" t="s">
        <v>65</v>
      </c>
      <c r="B4" s="201"/>
      <c r="C4" s="135" t="str">
        <f>'Krycí list'!E9</f>
        <v>OCENĚNÝ SOUPIS PRACÍ A DODÁVEK A SLUŽEB</v>
      </c>
      <c r="D4" s="188"/>
      <c r="E4" s="188"/>
      <c r="F4" s="201"/>
      <c r="G4" s="201"/>
      <c r="H4" s="201"/>
      <c r="I4" s="135"/>
    </row>
    <row r="5" spans="1:10" s="172" customFormat="1">
      <c r="A5" s="201" t="s">
        <v>85</v>
      </c>
      <c r="B5" s="201"/>
      <c r="C5" s="135" t="str">
        <f>'Krycí list'!P5</f>
        <v xml:space="preserve"> </v>
      </c>
      <c r="D5" s="188"/>
      <c r="E5" s="188"/>
      <c r="F5" s="201"/>
      <c r="G5" s="201"/>
      <c r="H5" s="201"/>
      <c r="I5" s="135"/>
    </row>
    <row r="6" spans="1:10" s="172" customFormat="1">
      <c r="A6" s="201"/>
      <c r="B6" s="201"/>
      <c r="C6" s="135"/>
      <c r="D6" s="188"/>
      <c r="E6" s="188"/>
      <c r="F6" s="201"/>
      <c r="G6" s="201"/>
      <c r="H6" s="201"/>
      <c r="I6" s="135"/>
    </row>
    <row r="7" spans="1:10" s="172" customFormat="1">
      <c r="A7" s="201" t="s">
        <v>67</v>
      </c>
      <c r="B7" s="201"/>
      <c r="C7" s="308" t="str">
        <f>'Krycí list'!E26</f>
        <v>Základní škola, Příbram VII, Bratří Čapků 279, p. o.</v>
      </c>
      <c r="D7" s="309"/>
      <c r="E7" s="309"/>
      <c r="F7" s="201"/>
      <c r="G7" s="201"/>
      <c r="H7" s="201"/>
      <c r="I7" s="135"/>
    </row>
    <row r="8" spans="1:10" s="172" customFormat="1">
      <c r="A8" s="201" t="s">
        <v>68</v>
      </c>
      <c r="B8" s="201"/>
      <c r="C8" s="308" t="str">
        <f>'Krycí list'!E28</f>
        <v xml:space="preserve"> </v>
      </c>
      <c r="D8" s="309"/>
      <c r="E8" s="188"/>
      <c r="F8" s="201"/>
      <c r="G8" s="201"/>
      <c r="H8" s="201"/>
      <c r="I8" s="135"/>
    </row>
    <row r="9" spans="1:10" s="172" customFormat="1">
      <c r="A9" s="201" t="s">
        <v>69</v>
      </c>
      <c r="B9" s="201"/>
      <c r="C9" s="310">
        <f>'Krycí list'!O31</f>
        <v>0</v>
      </c>
      <c r="D9" s="309"/>
      <c r="E9" s="188"/>
      <c r="F9" s="201"/>
      <c r="G9" s="201"/>
      <c r="H9" s="201"/>
      <c r="I9" s="135"/>
    </row>
    <row r="10" spans="1:10" s="172" customFormat="1">
      <c r="A10" s="201"/>
      <c r="B10" s="201"/>
      <c r="C10" s="201"/>
      <c r="D10" s="187"/>
      <c r="E10" s="187"/>
      <c r="F10" s="201"/>
      <c r="G10" s="201"/>
      <c r="H10" s="201"/>
      <c r="I10" s="201"/>
    </row>
    <row r="11" spans="1:10" s="199" customFormat="1" ht="50.25" customHeight="1">
      <c r="A11" s="178" t="s">
        <v>86</v>
      </c>
      <c r="B11" s="136" t="s">
        <v>87</v>
      </c>
      <c r="C11" s="136" t="s">
        <v>88</v>
      </c>
      <c r="D11" s="136" t="s">
        <v>233</v>
      </c>
      <c r="E11" s="136" t="s">
        <v>230</v>
      </c>
      <c r="F11" s="136" t="s">
        <v>89</v>
      </c>
      <c r="G11" s="136" t="s">
        <v>90</v>
      </c>
      <c r="H11" s="136" t="s">
        <v>231</v>
      </c>
      <c r="I11" s="136" t="s">
        <v>232</v>
      </c>
      <c r="J11" s="136" t="s">
        <v>521</v>
      </c>
    </row>
    <row r="12" spans="1:10" s="184" customFormat="1">
      <c r="A12" s="179">
        <v>1</v>
      </c>
      <c r="B12" s="145">
        <v>2</v>
      </c>
      <c r="C12" s="145">
        <v>3</v>
      </c>
      <c r="D12" s="137">
        <v>4</v>
      </c>
      <c r="E12" s="137">
        <v>5</v>
      </c>
      <c r="F12" s="145">
        <v>6</v>
      </c>
      <c r="G12" s="145">
        <v>7</v>
      </c>
      <c r="H12" s="145">
        <v>8</v>
      </c>
      <c r="I12" s="145">
        <v>9</v>
      </c>
      <c r="J12" s="145">
        <v>10</v>
      </c>
    </row>
    <row r="13" spans="1:10">
      <c r="A13" s="180"/>
      <c r="B13" s="182"/>
      <c r="C13" s="182"/>
      <c r="D13" s="189"/>
      <c r="E13" s="155"/>
      <c r="F13" s="182"/>
      <c r="G13" s="180"/>
      <c r="H13" s="180"/>
      <c r="I13" s="180"/>
      <c r="J13" s="180"/>
    </row>
    <row r="14" spans="1:10" s="138" customFormat="1" ht="14">
      <c r="A14" s="175"/>
      <c r="B14" s="144"/>
      <c r="C14" s="185"/>
      <c r="D14" s="190" t="s">
        <v>220</v>
      </c>
      <c r="E14" s="156" t="s">
        <v>430</v>
      </c>
      <c r="F14" s="185"/>
      <c r="G14" s="173"/>
      <c r="H14" s="324"/>
      <c r="I14" s="320">
        <f>SUBTOTAL(9,I15:I73)</f>
        <v>0</v>
      </c>
      <c r="J14" s="324"/>
    </row>
    <row r="15" spans="1:10" s="134" customFormat="1" ht="14">
      <c r="A15" s="142"/>
      <c r="B15" s="139"/>
      <c r="C15" s="177"/>
      <c r="D15" s="191"/>
      <c r="E15" s="154" t="s">
        <v>433</v>
      </c>
      <c r="F15" s="177"/>
      <c r="G15" s="174"/>
      <c r="H15" s="325"/>
      <c r="I15" s="319">
        <f>SUBTOTAL(9,I16:I24)</f>
        <v>0</v>
      </c>
      <c r="J15" s="326"/>
    </row>
    <row r="16" spans="1:10" s="134" customFormat="1" ht="112">
      <c r="A16" s="142">
        <v>1</v>
      </c>
      <c r="B16" s="140"/>
      <c r="C16" s="140" t="s">
        <v>247</v>
      </c>
      <c r="D16" s="192" t="s">
        <v>405</v>
      </c>
      <c r="E16" s="158" t="s">
        <v>445</v>
      </c>
      <c r="F16" s="140" t="s">
        <v>98</v>
      </c>
      <c r="G16" s="141">
        <v>1</v>
      </c>
      <c r="H16" s="321"/>
      <c r="I16" s="321">
        <f t="shared" ref="I16:I18" si="0">ROUND(G16*H16,2)</f>
        <v>0</v>
      </c>
      <c r="J16" s="326"/>
    </row>
    <row r="17" spans="1:10" s="134" customFormat="1" ht="98">
      <c r="A17" s="142">
        <v>2</v>
      </c>
      <c r="B17" s="140"/>
      <c r="C17" s="140" t="s">
        <v>247</v>
      </c>
      <c r="D17" s="192" t="s">
        <v>406</v>
      </c>
      <c r="E17" s="157" t="s">
        <v>414</v>
      </c>
      <c r="F17" s="140" t="s">
        <v>98</v>
      </c>
      <c r="G17" s="141">
        <f>G16</f>
        <v>1</v>
      </c>
      <c r="H17" s="321"/>
      <c r="I17" s="321">
        <f t="shared" ref="I17" si="1">ROUND(G17*H17,2)</f>
        <v>0</v>
      </c>
      <c r="J17" s="326"/>
    </row>
    <row r="18" spans="1:10" s="134" customFormat="1" ht="84">
      <c r="A18" s="142">
        <v>3</v>
      </c>
      <c r="B18" s="140"/>
      <c r="C18" s="140" t="s">
        <v>247</v>
      </c>
      <c r="D18" s="192" t="s">
        <v>367</v>
      </c>
      <c r="E18" s="159" t="s">
        <v>407</v>
      </c>
      <c r="F18" s="140" t="s">
        <v>98</v>
      </c>
      <c r="G18" s="141">
        <v>1</v>
      </c>
      <c r="H18" s="321"/>
      <c r="I18" s="321">
        <f t="shared" si="0"/>
        <v>0</v>
      </c>
      <c r="J18" s="326"/>
    </row>
    <row r="19" spans="1:10" s="134" customFormat="1" ht="28">
      <c r="A19" s="142">
        <v>4</v>
      </c>
      <c r="B19" s="140"/>
      <c r="C19" s="186" t="s">
        <v>247</v>
      </c>
      <c r="D19" s="148" t="s">
        <v>333</v>
      </c>
      <c r="E19" s="157" t="s">
        <v>416</v>
      </c>
      <c r="F19" s="140" t="s">
        <v>98</v>
      </c>
      <c r="G19" s="141">
        <v>1</v>
      </c>
      <c r="H19" s="321"/>
      <c r="I19" s="321">
        <f t="shared" ref="I19:I24" si="2">ROUND(G19*H19,2)</f>
        <v>0</v>
      </c>
      <c r="J19" s="326"/>
    </row>
    <row r="20" spans="1:10" s="134" customFormat="1" ht="42">
      <c r="A20" s="142">
        <v>5</v>
      </c>
      <c r="B20" s="140"/>
      <c r="C20" s="186" t="s">
        <v>247</v>
      </c>
      <c r="D20" s="148" t="s">
        <v>419</v>
      </c>
      <c r="E20" s="157" t="s">
        <v>417</v>
      </c>
      <c r="F20" s="140" t="s">
        <v>98</v>
      </c>
      <c r="G20" s="141">
        <f>SUM(G19:G19)</f>
        <v>1</v>
      </c>
      <c r="H20" s="321"/>
      <c r="I20" s="321">
        <f t="shared" si="2"/>
        <v>0</v>
      </c>
      <c r="J20" s="326"/>
    </row>
    <row r="21" spans="1:10" s="134" customFormat="1" ht="28">
      <c r="A21" s="142">
        <v>6</v>
      </c>
      <c r="B21" s="140"/>
      <c r="C21" s="186" t="s">
        <v>247</v>
      </c>
      <c r="D21" s="148" t="s">
        <v>333</v>
      </c>
      <c r="E21" s="157" t="s">
        <v>418</v>
      </c>
      <c r="F21" s="140" t="s">
        <v>98</v>
      </c>
      <c r="G21" s="141">
        <f>G20</f>
        <v>1</v>
      </c>
      <c r="H21" s="321"/>
      <c r="I21" s="321">
        <f t="shared" si="2"/>
        <v>0</v>
      </c>
      <c r="J21" s="326"/>
    </row>
    <row r="22" spans="1:10" s="134" customFormat="1" ht="28">
      <c r="A22" s="142">
        <v>7</v>
      </c>
      <c r="B22" s="140"/>
      <c r="C22" s="140" t="s">
        <v>247</v>
      </c>
      <c r="D22" s="170" t="s">
        <v>329</v>
      </c>
      <c r="E22" s="157" t="s">
        <v>355</v>
      </c>
      <c r="F22" s="140" t="s">
        <v>98</v>
      </c>
      <c r="G22" s="146">
        <v>1</v>
      </c>
      <c r="H22" s="321"/>
      <c r="I22" s="321">
        <f t="shared" si="2"/>
        <v>0</v>
      </c>
      <c r="J22" s="326"/>
    </row>
    <row r="23" spans="1:10" s="134" customFormat="1" ht="70">
      <c r="A23" s="142">
        <v>8</v>
      </c>
      <c r="B23" s="140"/>
      <c r="C23" s="140" t="s">
        <v>247</v>
      </c>
      <c r="D23" s="192" t="s">
        <v>334</v>
      </c>
      <c r="E23" s="158" t="s">
        <v>448</v>
      </c>
      <c r="F23" s="140" t="s">
        <v>98</v>
      </c>
      <c r="G23" s="141">
        <v>1</v>
      </c>
      <c r="H23" s="321"/>
      <c r="I23" s="321">
        <f t="shared" si="2"/>
        <v>0</v>
      </c>
      <c r="J23" s="326"/>
    </row>
    <row r="24" spans="1:10" s="134" customFormat="1" ht="56">
      <c r="A24" s="142">
        <v>9</v>
      </c>
      <c r="B24" s="140"/>
      <c r="C24" s="140" t="s">
        <v>247</v>
      </c>
      <c r="D24" s="192" t="s">
        <v>195</v>
      </c>
      <c r="E24" s="157" t="s">
        <v>408</v>
      </c>
      <c r="F24" s="140" t="s">
        <v>98</v>
      </c>
      <c r="G24" s="141">
        <v>1</v>
      </c>
      <c r="H24" s="321"/>
      <c r="I24" s="321">
        <f t="shared" si="2"/>
        <v>0</v>
      </c>
      <c r="J24" s="326"/>
    </row>
    <row r="25" spans="1:10" s="134" customFormat="1" ht="14">
      <c r="A25" s="142"/>
      <c r="B25" s="140"/>
      <c r="C25" s="139"/>
      <c r="D25" s="171"/>
      <c r="E25" s="154" t="s">
        <v>434</v>
      </c>
      <c r="F25" s="195"/>
      <c r="G25" s="174"/>
      <c r="H25" s="325"/>
      <c r="I25" s="319">
        <f>SUBTOTAL(9,I26:I52)</f>
        <v>0</v>
      </c>
      <c r="J25" s="326"/>
    </row>
    <row r="26" spans="1:10" s="134" customFormat="1" ht="98">
      <c r="A26" s="142">
        <v>10</v>
      </c>
      <c r="B26" s="140"/>
      <c r="C26" s="140" t="s">
        <v>247</v>
      </c>
      <c r="D26" s="192" t="s">
        <v>348</v>
      </c>
      <c r="E26" s="157" t="s">
        <v>413</v>
      </c>
      <c r="F26" s="140" t="s">
        <v>98</v>
      </c>
      <c r="G26" s="141">
        <v>24</v>
      </c>
      <c r="H26" s="321"/>
      <c r="I26" s="316">
        <f t="shared" ref="I26:I31" si="3">ROUND(G26*H26,2)</f>
        <v>0</v>
      </c>
      <c r="J26" s="326"/>
    </row>
    <row r="27" spans="1:10" s="134" customFormat="1" ht="126">
      <c r="A27" s="142">
        <v>11</v>
      </c>
      <c r="B27" s="140"/>
      <c r="C27" s="140" t="s">
        <v>247</v>
      </c>
      <c r="D27" s="192" t="s">
        <v>196</v>
      </c>
      <c r="E27" s="157" t="s">
        <v>412</v>
      </c>
      <c r="F27" s="140" t="s">
        <v>98</v>
      </c>
      <c r="G27" s="141">
        <f>G26</f>
        <v>24</v>
      </c>
      <c r="H27" s="321"/>
      <c r="I27" s="316">
        <f t="shared" si="3"/>
        <v>0</v>
      </c>
      <c r="J27" s="326"/>
    </row>
    <row r="28" spans="1:10" s="134" customFormat="1" ht="42">
      <c r="A28" s="142">
        <v>12</v>
      </c>
      <c r="B28" s="140"/>
      <c r="C28" s="140" t="s">
        <v>247</v>
      </c>
      <c r="D28" s="192" t="s">
        <v>197</v>
      </c>
      <c r="E28" s="157" t="s">
        <v>411</v>
      </c>
      <c r="F28" s="140" t="s">
        <v>98</v>
      </c>
      <c r="G28" s="141">
        <v>4</v>
      </c>
      <c r="H28" s="321"/>
      <c r="I28" s="316">
        <f t="shared" si="3"/>
        <v>0</v>
      </c>
      <c r="J28" s="326"/>
    </row>
    <row r="29" spans="1:10" s="134" customFormat="1" ht="42">
      <c r="A29" s="142">
        <v>13</v>
      </c>
      <c r="B29" s="140"/>
      <c r="C29" s="140" t="s">
        <v>247</v>
      </c>
      <c r="D29" s="192" t="s">
        <v>198</v>
      </c>
      <c r="E29" s="158" t="s">
        <v>323</v>
      </c>
      <c r="F29" s="140" t="s">
        <v>98</v>
      </c>
      <c r="G29" s="146">
        <f>CEILING(G26/31,1)</f>
        <v>1</v>
      </c>
      <c r="H29" s="321"/>
      <c r="I29" s="316">
        <f t="shared" si="3"/>
        <v>0</v>
      </c>
      <c r="J29" s="326"/>
    </row>
    <row r="30" spans="1:10" s="134" customFormat="1" ht="84">
      <c r="A30" s="142">
        <v>14</v>
      </c>
      <c r="B30" s="140"/>
      <c r="C30" s="140" t="s">
        <v>247</v>
      </c>
      <c r="D30" s="192" t="s">
        <v>199</v>
      </c>
      <c r="E30" s="158" t="s">
        <v>324</v>
      </c>
      <c r="F30" s="140" t="s">
        <v>98</v>
      </c>
      <c r="G30" s="141">
        <v>1</v>
      </c>
      <c r="H30" s="321"/>
      <c r="I30" s="316">
        <f t="shared" si="3"/>
        <v>0</v>
      </c>
      <c r="J30" s="326"/>
    </row>
    <row r="31" spans="1:10" s="134" customFormat="1" ht="84">
      <c r="A31" s="142">
        <v>15</v>
      </c>
      <c r="B31" s="140"/>
      <c r="C31" s="140" t="s">
        <v>247</v>
      </c>
      <c r="D31" s="192" t="s">
        <v>200</v>
      </c>
      <c r="E31" s="157" t="s">
        <v>325</v>
      </c>
      <c r="F31" s="140" t="s">
        <v>98</v>
      </c>
      <c r="G31" s="141">
        <f>G26</f>
        <v>24</v>
      </c>
      <c r="H31" s="321"/>
      <c r="I31" s="316">
        <f t="shared" si="3"/>
        <v>0</v>
      </c>
      <c r="J31" s="326"/>
    </row>
    <row r="32" spans="1:10" s="134" customFormat="1" ht="84">
      <c r="A32" s="142">
        <v>16</v>
      </c>
      <c r="B32" s="140"/>
      <c r="C32" s="140" t="s">
        <v>247</v>
      </c>
      <c r="D32" s="192" t="s">
        <v>201</v>
      </c>
      <c r="E32" s="158" t="s">
        <v>326</v>
      </c>
      <c r="F32" s="140" t="s">
        <v>98</v>
      </c>
      <c r="G32" s="141">
        <f>G26+1</f>
        <v>25</v>
      </c>
      <c r="H32" s="321"/>
      <c r="I32" s="316">
        <f t="shared" ref="I32:I52" si="4">ROUND(G32*H32,2)</f>
        <v>0</v>
      </c>
      <c r="J32" s="326"/>
    </row>
    <row r="33" spans="1:10" s="134" customFormat="1" ht="56">
      <c r="A33" s="142">
        <v>17</v>
      </c>
      <c r="B33" s="140"/>
      <c r="C33" s="251" t="s">
        <v>247</v>
      </c>
      <c r="D33" s="252" t="s">
        <v>389</v>
      </c>
      <c r="E33" s="158" t="s">
        <v>451</v>
      </c>
      <c r="F33" s="251" t="s">
        <v>98</v>
      </c>
      <c r="G33" s="146">
        <f>G32*2</f>
        <v>50</v>
      </c>
      <c r="H33" s="321"/>
      <c r="I33" s="321">
        <f t="shared" si="4"/>
        <v>0</v>
      </c>
      <c r="J33" s="326"/>
    </row>
    <row r="34" spans="1:10" s="134" customFormat="1" ht="56">
      <c r="A34" s="142">
        <v>18</v>
      </c>
      <c r="B34" s="140"/>
      <c r="C34" s="140" t="s">
        <v>247</v>
      </c>
      <c r="D34" s="192" t="s">
        <v>436</v>
      </c>
      <c r="E34" s="158" t="s">
        <v>435</v>
      </c>
      <c r="F34" s="140" t="s">
        <v>98</v>
      </c>
      <c r="G34" s="141">
        <f>G26</f>
        <v>24</v>
      </c>
      <c r="H34" s="321"/>
      <c r="I34" s="316">
        <f t="shared" si="4"/>
        <v>0</v>
      </c>
      <c r="J34" s="326"/>
    </row>
    <row r="35" spans="1:10" s="134" customFormat="1">
      <c r="A35" s="142"/>
      <c r="B35" s="140"/>
      <c r="C35" s="140"/>
      <c r="D35" s="192"/>
      <c r="E35" s="158"/>
      <c r="F35" s="140"/>
      <c r="G35" s="141"/>
      <c r="H35" s="321"/>
      <c r="I35" s="316"/>
      <c r="J35" s="326"/>
    </row>
    <row r="36" spans="1:10" s="134" customFormat="1" ht="98">
      <c r="A36" s="142">
        <v>20</v>
      </c>
      <c r="B36" s="140"/>
      <c r="C36" s="140" t="s">
        <v>247</v>
      </c>
      <c r="D36" s="192" t="s">
        <v>202</v>
      </c>
      <c r="E36" s="157" t="s">
        <v>449</v>
      </c>
      <c r="F36" s="140" t="s">
        <v>98</v>
      </c>
      <c r="G36" s="141">
        <v>1</v>
      </c>
      <c r="H36" s="321"/>
      <c r="I36" s="316">
        <f t="shared" si="4"/>
        <v>0</v>
      </c>
      <c r="J36" s="326"/>
    </row>
    <row r="37" spans="1:10" s="134" customFormat="1" ht="42">
      <c r="A37" s="142">
        <v>21</v>
      </c>
      <c r="B37" s="140"/>
      <c r="C37" s="140" t="s">
        <v>247</v>
      </c>
      <c r="D37" s="148" t="s">
        <v>245</v>
      </c>
      <c r="E37" s="158" t="s">
        <v>317</v>
      </c>
      <c r="F37" s="140" t="s">
        <v>98</v>
      </c>
      <c r="G37" s="141">
        <f>G26+1</f>
        <v>25</v>
      </c>
      <c r="H37" s="321"/>
      <c r="I37" s="316">
        <f t="shared" si="4"/>
        <v>0</v>
      </c>
      <c r="J37" s="326"/>
    </row>
    <row r="38" spans="1:10" s="134" customFormat="1" ht="70">
      <c r="A38" s="142">
        <v>22</v>
      </c>
      <c r="B38" s="140"/>
      <c r="C38" s="140" t="s">
        <v>247</v>
      </c>
      <c r="D38" s="192" t="s">
        <v>203</v>
      </c>
      <c r="E38" s="157" t="s">
        <v>409</v>
      </c>
      <c r="F38" s="140" t="s">
        <v>98</v>
      </c>
      <c r="G38" s="141">
        <v>2</v>
      </c>
      <c r="H38" s="321"/>
      <c r="I38" s="316">
        <f t="shared" si="4"/>
        <v>0</v>
      </c>
      <c r="J38" s="326"/>
    </row>
    <row r="39" spans="1:10" s="134" customFormat="1" ht="28">
      <c r="A39" s="142">
        <v>23</v>
      </c>
      <c r="B39" s="140"/>
      <c r="C39" s="140" t="s">
        <v>247</v>
      </c>
      <c r="D39" s="170" t="s">
        <v>331</v>
      </c>
      <c r="E39" s="158" t="s">
        <v>365</v>
      </c>
      <c r="F39" s="140" t="s">
        <v>98</v>
      </c>
      <c r="G39" s="141">
        <v>1</v>
      </c>
      <c r="H39" s="321"/>
      <c r="I39" s="316">
        <f t="shared" si="4"/>
        <v>0</v>
      </c>
      <c r="J39" s="326"/>
    </row>
    <row r="40" spans="1:10" s="134" customFormat="1" ht="28">
      <c r="A40" s="142">
        <v>24</v>
      </c>
      <c r="B40" s="140"/>
      <c r="C40" s="140" t="s">
        <v>247</v>
      </c>
      <c r="D40" s="170" t="s">
        <v>332</v>
      </c>
      <c r="E40" s="157" t="s">
        <v>366</v>
      </c>
      <c r="F40" s="140" t="s">
        <v>98</v>
      </c>
      <c r="G40" s="141">
        <v>1</v>
      </c>
      <c r="H40" s="321"/>
      <c r="I40" s="316">
        <f t="shared" si="4"/>
        <v>0</v>
      </c>
      <c r="J40" s="326"/>
    </row>
    <row r="41" spans="1:10" s="134" customFormat="1" ht="28">
      <c r="A41" s="142">
        <v>25</v>
      </c>
      <c r="B41" s="140"/>
      <c r="C41" s="140" t="s">
        <v>247</v>
      </c>
      <c r="D41" s="170" t="s">
        <v>333</v>
      </c>
      <c r="E41" s="157" t="s">
        <v>428</v>
      </c>
      <c r="F41" s="140" t="s">
        <v>98</v>
      </c>
      <c r="G41" s="141">
        <v>1</v>
      </c>
      <c r="H41" s="321"/>
      <c r="I41" s="316">
        <f t="shared" si="4"/>
        <v>0</v>
      </c>
      <c r="J41" s="326"/>
    </row>
    <row r="42" spans="1:10" s="134" customFormat="1" ht="56">
      <c r="A42" s="142">
        <v>26</v>
      </c>
      <c r="B42" s="140"/>
      <c r="C42" s="140" t="s">
        <v>247</v>
      </c>
      <c r="D42" s="192" t="s">
        <v>228</v>
      </c>
      <c r="E42" s="158" t="s">
        <v>351</v>
      </c>
      <c r="F42" s="140" t="s">
        <v>98</v>
      </c>
      <c r="G42" s="141">
        <v>1</v>
      </c>
      <c r="H42" s="321"/>
      <c r="I42" s="316">
        <f t="shared" si="4"/>
        <v>0</v>
      </c>
      <c r="J42" s="326"/>
    </row>
    <row r="43" spans="1:10" s="134" customFormat="1" ht="98">
      <c r="A43" s="142">
        <v>27</v>
      </c>
      <c r="B43" s="140"/>
      <c r="C43" s="140" t="s">
        <v>247</v>
      </c>
      <c r="D43" s="192" t="s">
        <v>204</v>
      </c>
      <c r="E43" s="157" t="s">
        <v>450</v>
      </c>
      <c r="F43" s="140" t="s">
        <v>98</v>
      </c>
      <c r="G43" s="141">
        <f>G26</f>
        <v>24</v>
      </c>
      <c r="H43" s="321"/>
      <c r="I43" s="321">
        <f t="shared" si="4"/>
        <v>0</v>
      </c>
      <c r="J43" s="326"/>
    </row>
    <row r="44" spans="1:10" s="134" customFormat="1" ht="70">
      <c r="A44" s="142">
        <v>28</v>
      </c>
      <c r="B44" s="140"/>
      <c r="C44" s="140" t="s">
        <v>247</v>
      </c>
      <c r="D44" s="192" t="s">
        <v>203</v>
      </c>
      <c r="E44" s="157" t="s">
        <v>409</v>
      </c>
      <c r="F44" s="140" t="s">
        <v>98</v>
      </c>
      <c r="G44" s="141">
        <f>G26</f>
        <v>24</v>
      </c>
      <c r="H44" s="321"/>
      <c r="I44" s="316">
        <f t="shared" si="4"/>
        <v>0</v>
      </c>
      <c r="J44" s="326"/>
    </row>
    <row r="45" spans="1:10" s="134" customFormat="1" ht="28">
      <c r="A45" s="142">
        <v>29</v>
      </c>
      <c r="B45" s="140"/>
      <c r="C45" s="140" t="s">
        <v>247</v>
      </c>
      <c r="D45" s="170" t="s">
        <v>331</v>
      </c>
      <c r="E45" s="158" t="s">
        <v>354</v>
      </c>
      <c r="F45" s="140" t="s">
        <v>98</v>
      </c>
      <c r="G45" s="141">
        <f>G27</f>
        <v>24</v>
      </c>
      <c r="H45" s="321"/>
      <c r="I45" s="316">
        <f t="shared" si="4"/>
        <v>0</v>
      </c>
      <c r="J45" s="326"/>
    </row>
    <row r="46" spans="1:10" s="134" customFormat="1" ht="56">
      <c r="A46" s="142">
        <v>30</v>
      </c>
      <c r="B46" s="140"/>
      <c r="C46" s="140" t="s">
        <v>247</v>
      </c>
      <c r="D46" s="192" t="s">
        <v>229</v>
      </c>
      <c r="E46" s="158" t="s">
        <v>351</v>
      </c>
      <c r="F46" s="140" t="s">
        <v>98</v>
      </c>
      <c r="G46" s="141">
        <f>G26</f>
        <v>24</v>
      </c>
      <c r="H46" s="321"/>
      <c r="I46" s="316">
        <f t="shared" si="4"/>
        <v>0</v>
      </c>
      <c r="J46" s="326"/>
    </row>
    <row r="47" spans="1:10" s="134" customFormat="1" ht="28">
      <c r="A47" s="142">
        <v>31</v>
      </c>
      <c r="B47" s="140"/>
      <c r="C47" s="140" t="s">
        <v>247</v>
      </c>
      <c r="D47" s="192" t="s">
        <v>246</v>
      </c>
      <c r="E47" s="157" t="s">
        <v>353</v>
      </c>
      <c r="F47" s="140" t="s">
        <v>98</v>
      </c>
      <c r="G47" s="141">
        <v>1</v>
      </c>
      <c r="H47" s="321"/>
      <c r="I47" s="316">
        <f t="shared" si="4"/>
        <v>0</v>
      </c>
      <c r="J47" s="326"/>
    </row>
    <row r="48" spans="1:10" s="134" customFormat="1" ht="70">
      <c r="A48" s="142">
        <v>32</v>
      </c>
      <c r="B48" s="140"/>
      <c r="C48" s="140" t="s">
        <v>247</v>
      </c>
      <c r="D48" s="192" t="s">
        <v>208</v>
      </c>
      <c r="E48" s="157" t="s">
        <v>352</v>
      </c>
      <c r="F48" s="140" t="s">
        <v>98</v>
      </c>
      <c r="G48" s="141">
        <v>1</v>
      </c>
      <c r="H48" s="321"/>
      <c r="I48" s="316">
        <f t="shared" si="4"/>
        <v>0</v>
      </c>
      <c r="J48" s="326"/>
    </row>
    <row r="49" spans="1:10" s="134" customFormat="1" ht="39" customHeight="1">
      <c r="A49" s="142">
        <v>33</v>
      </c>
      <c r="B49" s="140"/>
      <c r="C49" s="140" t="s">
        <v>247</v>
      </c>
      <c r="D49" s="192" t="s">
        <v>209</v>
      </c>
      <c r="E49" s="157" t="s">
        <v>404</v>
      </c>
      <c r="F49" s="140" t="s">
        <v>98</v>
      </c>
      <c r="G49" s="141">
        <v>2</v>
      </c>
      <c r="H49" s="321"/>
      <c r="I49" s="316">
        <f t="shared" si="4"/>
        <v>0</v>
      </c>
      <c r="J49" s="326"/>
    </row>
    <row r="50" spans="1:10" s="134" customFormat="1" ht="56">
      <c r="A50" s="142">
        <v>34</v>
      </c>
      <c r="B50" s="140"/>
      <c r="C50" s="140" t="s">
        <v>247</v>
      </c>
      <c r="D50" s="192" t="s">
        <v>205</v>
      </c>
      <c r="E50" s="157" t="s">
        <v>420</v>
      </c>
      <c r="F50" s="140" t="s">
        <v>98</v>
      </c>
      <c r="G50" s="141">
        <v>2</v>
      </c>
      <c r="H50" s="321"/>
      <c r="I50" s="316">
        <f t="shared" si="4"/>
        <v>0</v>
      </c>
      <c r="J50" s="326"/>
    </row>
    <row r="51" spans="1:10" s="134" customFormat="1" ht="42">
      <c r="A51" s="142">
        <v>35</v>
      </c>
      <c r="B51" s="140"/>
      <c r="C51" s="140" t="s">
        <v>247</v>
      </c>
      <c r="D51" s="192" t="s">
        <v>372</v>
      </c>
      <c r="E51" s="158" t="s">
        <v>373</v>
      </c>
      <c r="F51" s="140" t="s">
        <v>98</v>
      </c>
      <c r="G51" s="141">
        <v>2</v>
      </c>
      <c r="H51" s="321"/>
      <c r="I51" s="321">
        <f t="shared" si="4"/>
        <v>0</v>
      </c>
      <c r="J51" s="326"/>
    </row>
    <row r="52" spans="1:10" s="134" customFormat="1" ht="70">
      <c r="A52" s="142">
        <v>36</v>
      </c>
      <c r="B52" s="140"/>
      <c r="C52" s="140" t="s">
        <v>247</v>
      </c>
      <c r="D52" s="267" t="s">
        <v>495</v>
      </c>
      <c r="E52" s="268" t="s">
        <v>496</v>
      </c>
      <c r="F52" s="140" t="s">
        <v>98</v>
      </c>
      <c r="G52" s="141">
        <v>3</v>
      </c>
      <c r="H52" s="321"/>
      <c r="I52" s="321">
        <f t="shared" si="4"/>
        <v>0</v>
      </c>
      <c r="J52" s="326"/>
    </row>
    <row r="53" spans="1:10" s="134" customFormat="1" ht="14">
      <c r="A53" s="142"/>
      <c r="B53" s="140"/>
      <c r="C53" s="140"/>
      <c r="D53" s="192"/>
      <c r="E53" s="154" t="s">
        <v>206</v>
      </c>
      <c r="F53" s="195"/>
      <c r="G53" s="174"/>
      <c r="H53" s="325"/>
      <c r="I53" s="319">
        <f>SUBTOTAL(9,I54:I61)</f>
        <v>0</v>
      </c>
      <c r="J53" s="326"/>
    </row>
    <row r="54" spans="1:10" s="134" customFormat="1" ht="84">
      <c r="A54" s="142">
        <v>37</v>
      </c>
      <c r="B54" s="140"/>
      <c r="C54" s="140" t="s">
        <v>247</v>
      </c>
      <c r="D54" s="192" t="s">
        <v>207</v>
      </c>
      <c r="E54" s="160" t="s">
        <v>410</v>
      </c>
      <c r="F54" s="140" t="s">
        <v>98</v>
      </c>
      <c r="G54" s="141">
        <v>1</v>
      </c>
      <c r="H54" s="321"/>
      <c r="I54" s="316">
        <f t="shared" ref="I54:I61" si="5">ROUND(G54*H54,2)</f>
        <v>0</v>
      </c>
      <c r="J54" s="326"/>
    </row>
    <row r="55" spans="1:10" s="134" customFormat="1" ht="56">
      <c r="A55" s="142">
        <v>38</v>
      </c>
      <c r="B55" s="140"/>
      <c r="C55" s="140" t="s">
        <v>247</v>
      </c>
      <c r="D55" s="170" t="s">
        <v>330</v>
      </c>
      <c r="E55" s="160" t="s">
        <v>362</v>
      </c>
      <c r="F55" s="140" t="s">
        <v>98</v>
      </c>
      <c r="G55" s="141">
        <v>1</v>
      </c>
      <c r="H55" s="321"/>
      <c r="I55" s="316">
        <f t="shared" si="5"/>
        <v>0</v>
      </c>
      <c r="J55" s="326"/>
    </row>
    <row r="56" spans="1:10" s="134" customFormat="1" ht="28">
      <c r="A56" s="142">
        <v>39</v>
      </c>
      <c r="B56" s="140"/>
      <c r="C56" s="140" t="s">
        <v>247</v>
      </c>
      <c r="D56" s="148" t="s">
        <v>210</v>
      </c>
      <c r="E56" s="157" t="s">
        <v>486</v>
      </c>
      <c r="F56" s="140" t="s">
        <v>98</v>
      </c>
      <c r="G56" s="141">
        <v>1</v>
      </c>
      <c r="H56" s="321"/>
      <c r="I56" s="321">
        <f t="shared" si="5"/>
        <v>0</v>
      </c>
      <c r="J56" s="326"/>
    </row>
    <row r="57" spans="1:10" s="134" customFormat="1" ht="28">
      <c r="A57" s="142">
        <v>40</v>
      </c>
      <c r="B57" s="140"/>
      <c r="C57" s="140" t="s">
        <v>247</v>
      </c>
      <c r="D57" s="192" t="s">
        <v>424</v>
      </c>
      <c r="E57" s="157" t="s">
        <v>429</v>
      </c>
      <c r="F57" s="140" t="s">
        <v>98</v>
      </c>
      <c r="G57" s="141">
        <f>G56</f>
        <v>1</v>
      </c>
      <c r="H57" s="321"/>
      <c r="I57" s="321">
        <f t="shared" si="5"/>
        <v>0</v>
      </c>
      <c r="J57" s="326"/>
    </row>
    <row r="58" spans="1:10" s="134" customFormat="1" ht="28">
      <c r="A58" s="142">
        <v>41</v>
      </c>
      <c r="B58" s="140"/>
      <c r="C58" s="140" t="s">
        <v>247</v>
      </c>
      <c r="D58" s="192" t="s">
        <v>426</v>
      </c>
      <c r="E58" s="157" t="s">
        <v>421</v>
      </c>
      <c r="F58" s="140" t="s">
        <v>98</v>
      </c>
      <c r="G58" s="141">
        <f>G56</f>
        <v>1</v>
      </c>
      <c r="H58" s="321"/>
      <c r="I58" s="321">
        <f t="shared" si="5"/>
        <v>0</v>
      </c>
      <c r="J58" s="326"/>
    </row>
    <row r="59" spans="1:10" s="134" customFormat="1" ht="28">
      <c r="A59" s="142">
        <v>42</v>
      </c>
      <c r="B59" s="140"/>
      <c r="C59" s="140" t="s">
        <v>247</v>
      </c>
      <c r="D59" s="192" t="s">
        <v>425</v>
      </c>
      <c r="E59" s="157" t="s">
        <v>422</v>
      </c>
      <c r="F59" s="140" t="s">
        <v>98</v>
      </c>
      <c r="G59" s="141">
        <f>G56*8</f>
        <v>8</v>
      </c>
      <c r="H59" s="321"/>
      <c r="I59" s="321">
        <f t="shared" si="5"/>
        <v>0</v>
      </c>
      <c r="J59" s="326"/>
    </row>
    <row r="60" spans="1:10" s="134" customFormat="1" ht="28">
      <c r="A60" s="142">
        <v>43</v>
      </c>
      <c r="B60" s="140"/>
      <c r="C60" s="140" t="s">
        <v>247</v>
      </c>
      <c r="D60" s="192" t="s">
        <v>427</v>
      </c>
      <c r="E60" s="157" t="s">
        <v>423</v>
      </c>
      <c r="F60" s="140" t="s">
        <v>98</v>
      </c>
      <c r="G60" s="141">
        <f>G56*2</f>
        <v>2</v>
      </c>
      <c r="H60" s="321"/>
      <c r="I60" s="321">
        <f t="shared" si="5"/>
        <v>0</v>
      </c>
      <c r="J60" s="326"/>
    </row>
    <row r="61" spans="1:10" s="134" customFormat="1" ht="112">
      <c r="A61" s="142">
        <v>44</v>
      </c>
      <c r="B61" s="140"/>
      <c r="C61" s="140" t="s">
        <v>247</v>
      </c>
      <c r="D61" s="192" t="s">
        <v>211</v>
      </c>
      <c r="E61" s="157" t="s">
        <v>487</v>
      </c>
      <c r="F61" s="140" t="s">
        <v>98</v>
      </c>
      <c r="G61" s="141">
        <v>1</v>
      </c>
      <c r="H61" s="321"/>
      <c r="I61" s="321">
        <f t="shared" si="5"/>
        <v>0</v>
      </c>
      <c r="J61" s="326"/>
    </row>
    <row r="62" spans="1:10" s="134" customFormat="1" ht="14">
      <c r="A62" s="142"/>
      <c r="B62" s="140"/>
      <c r="C62" s="140"/>
      <c r="D62" s="192"/>
      <c r="E62" s="154" t="s">
        <v>361</v>
      </c>
      <c r="F62" s="195"/>
      <c r="G62" s="174"/>
      <c r="H62" s="325"/>
      <c r="I62" s="319">
        <f>SUBTOTAL(9,I63:I73)</f>
        <v>0</v>
      </c>
      <c r="J62" s="326"/>
    </row>
    <row r="63" spans="1:10" s="134" customFormat="1" ht="84">
      <c r="A63" s="142">
        <v>45</v>
      </c>
      <c r="B63" s="140"/>
      <c r="C63" s="140" t="s">
        <v>247</v>
      </c>
      <c r="D63" s="147" t="s">
        <v>356</v>
      </c>
      <c r="E63" s="161" t="s">
        <v>446</v>
      </c>
      <c r="F63" s="140" t="s">
        <v>98</v>
      </c>
      <c r="G63" s="141">
        <v>1</v>
      </c>
      <c r="H63" s="321"/>
      <c r="I63" s="321">
        <f>ROUND(G63*H63,2)</f>
        <v>0</v>
      </c>
      <c r="J63" s="326"/>
    </row>
    <row r="64" spans="1:10" s="134" customFormat="1" ht="98">
      <c r="A64" s="142">
        <v>46</v>
      </c>
      <c r="B64" s="140"/>
      <c r="C64" s="140" t="s">
        <v>247</v>
      </c>
      <c r="D64" s="147" t="s">
        <v>357</v>
      </c>
      <c r="E64" s="161" t="s">
        <v>447</v>
      </c>
      <c r="F64" s="140" t="s">
        <v>98</v>
      </c>
      <c r="G64" s="141">
        <v>1</v>
      </c>
      <c r="H64" s="321"/>
      <c r="I64" s="321">
        <f>ROUND(G64*H64,2)</f>
        <v>0</v>
      </c>
      <c r="J64" s="326"/>
    </row>
    <row r="65" spans="1:10" s="134" customFormat="1" ht="28">
      <c r="A65" s="142">
        <v>47</v>
      </c>
      <c r="B65" s="140"/>
      <c r="C65" s="140" t="s">
        <v>247</v>
      </c>
      <c r="D65" s="192" t="s">
        <v>246</v>
      </c>
      <c r="E65" s="157" t="s">
        <v>353</v>
      </c>
      <c r="F65" s="140" t="s">
        <v>98</v>
      </c>
      <c r="G65" s="141">
        <v>1</v>
      </c>
      <c r="H65" s="321"/>
      <c r="I65" s="316">
        <f t="shared" ref="I65" si="6">ROUND(G65*H65,2)</f>
        <v>0</v>
      </c>
      <c r="J65" s="326"/>
    </row>
    <row r="66" spans="1:10" s="134" customFormat="1" ht="84">
      <c r="A66" s="142">
        <v>48</v>
      </c>
      <c r="B66" s="140"/>
      <c r="C66" s="140" t="s">
        <v>247</v>
      </c>
      <c r="D66" s="147" t="s">
        <v>358</v>
      </c>
      <c r="E66" s="153" t="s">
        <v>437</v>
      </c>
      <c r="F66" s="140" t="s">
        <v>98</v>
      </c>
      <c r="G66" s="141">
        <v>1</v>
      </c>
      <c r="H66" s="321"/>
      <c r="I66" s="321">
        <f>ROUND(G66*H66,2)</f>
        <v>0</v>
      </c>
      <c r="J66" s="326"/>
    </row>
    <row r="67" spans="1:10" s="134" customFormat="1" ht="98">
      <c r="A67" s="142">
        <v>49</v>
      </c>
      <c r="B67" s="140"/>
      <c r="C67" s="140" t="s">
        <v>247</v>
      </c>
      <c r="D67" s="147" t="s">
        <v>359</v>
      </c>
      <c r="E67" s="153" t="s">
        <v>360</v>
      </c>
      <c r="F67" s="140" t="s">
        <v>98</v>
      </c>
      <c r="G67" s="141">
        <v>1</v>
      </c>
      <c r="H67" s="321"/>
      <c r="I67" s="321">
        <f>ROUND(G67*H67,2)</f>
        <v>0</v>
      </c>
      <c r="J67" s="326"/>
    </row>
    <row r="68" spans="1:10" s="134" customFormat="1" ht="28">
      <c r="A68" s="142">
        <v>50</v>
      </c>
      <c r="B68" s="140"/>
      <c r="C68" s="186" t="s">
        <v>247</v>
      </c>
      <c r="D68" s="147" t="s">
        <v>333</v>
      </c>
      <c r="E68" s="157" t="s">
        <v>428</v>
      </c>
      <c r="F68" s="140" t="s">
        <v>98</v>
      </c>
      <c r="G68" s="146">
        <v>1</v>
      </c>
      <c r="H68" s="321"/>
      <c r="I68" s="321">
        <f t="shared" ref="I68:I72" si="7">ROUND(G68*H68,2)</f>
        <v>0</v>
      </c>
      <c r="J68" s="326"/>
    </row>
    <row r="69" spans="1:10" s="134" customFormat="1" ht="28">
      <c r="A69" s="142">
        <v>51</v>
      </c>
      <c r="B69" s="140"/>
      <c r="C69" s="186" t="s">
        <v>247</v>
      </c>
      <c r="D69" s="148" t="s">
        <v>333</v>
      </c>
      <c r="E69" s="157" t="s">
        <v>415</v>
      </c>
      <c r="F69" s="140" t="s">
        <v>98</v>
      </c>
      <c r="G69" s="141">
        <v>1</v>
      </c>
      <c r="H69" s="321"/>
      <c r="I69" s="321">
        <f t="shared" si="7"/>
        <v>0</v>
      </c>
      <c r="J69" s="326"/>
    </row>
    <row r="70" spans="1:10" s="134" customFormat="1" ht="42">
      <c r="A70" s="142">
        <v>52</v>
      </c>
      <c r="B70" s="140"/>
      <c r="C70" s="186" t="s">
        <v>247</v>
      </c>
      <c r="D70" s="148" t="s">
        <v>419</v>
      </c>
      <c r="E70" s="157" t="s">
        <v>417</v>
      </c>
      <c r="F70" s="140" t="s">
        <v>98</v>
      </c>
      <c r="G70" s="141">
        <f>G69</f>
        <v>1</v>
      </c>
      <c r="H70" s="321"/>
      <c r="I70" s="321">
        <f t="shared" si="7"/>
        <v>0</v>
      </c>
      <c r="J70" s="326"/>
    </row>
    <row r="71" spans="1:10" s="134" customFormat="1" ht="28">
      <c r="A71" s="142">
        <v>53</v>
      </c>
      <c r="B71" s="140"/>
      <c r="C71" s="186" t="s">
        <v>247</v>
      </c>
      <c r="D71" s="148" t="s">
        <v>333</v>
      </c>
      <c r="E71" s="157" t="s">
        <v>418</v>
      </c>
      <c r="F71" s="140" t="s">
        <v>98</v>
      </c>
      <c r="G71" s="141">
        <f>G69</f>
        <v>1</v>
      </c>
      <c r="H71" s="321"/>
      <c r="I71" s="321">
        <f t="shared" si="7"/>
        <v>0</v>
      </c>
      <c r="J71" s="326"/>
    </row>
    <row r="72" spans="1:10" s="134" customFormat="1" ht="28">
      <c r="A72" s="142">
        <v>54</v>
      </c>
      <c r="B72" s="140"/>
      <c r="C72" s="140" t="s">
        <v>247</v>
      </c>
      <c r="D72" s="170" t="s">
        <v>329</v>
      </c>
      <c r="E72" s="157" t="s">
        <v>355</v>
      </c>
      <c r="F72" s="140" t="s">
        <v>98</v>
      </c>
      <c r="G72" s="146">
        <v>1</v>
      </c>
      <c r="H72" s="321"/>
      <c r="I72" s="321">
        <f t="shared" si="7"/>
        <v>0</v>
      </c>
      <c r="J72" s="326"/>
    </row>
    <row r="73" spans="1:10" s="134" customFormat="1" ht="98">
      <c r="A73" s="142">
        <v>55</v>
      </c>
      <c r="B73" s="140"/>
      <c r="C73" s="140" t="s">
        <v>247</v>
      </c>
      <c r="D73" s="192" t="s">
        <v>406</v>
      </c>
      <c r="E73" s="158" t="s">
        <v>414</v>
      </c>
      <c r="F73" s="140" t="s">
        <v>98</v>
      </c>
      <c r="G73" s="141">
        <f>G72</f>
        <v>1</v>
      </c>
      <c r="H73" s="321"/>
      <c r="I73" s="321">
        <f>ROUND(G73*H73,2)</f>
        <v>0</v>
      </c>
      <c r="J73" s="326"/>
    </row>
    <row r="74" spans="1:10" ht="14">
      <c r="A74" s="176"/>
      <c r="B74" s="183"/>
      <c r="C74" s="183"/>
      <c r="D74" s="193"/>
      <c r="E74" s="162" t="s">
        <v>234</v>
      </c>
      <c r="F74" s="183"/>
      <c r="G74" s="196"/>
      <c r="H74" s="327"/>
      <c r="I74" s="328">
        <f>SUBTOTAL(9,I14:I73)</f>
        <v>0</v>
      </c>
      <c r="J74" s="329"/>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54DCD-72CB-4F14-A5EB-7545FD619326}">
  <sheetPr codeName="List6">
    <pageSetUpPr fitToPage="1"/>
  </sheetPr>
  <dimension ref="A1:J25"/>
  <sheetViews>
    <sheetView showGridLines="0" tabSelected="1" zoomScaleNormal="100" workbookViewId="0">
      <selection activeCell="K17" sqref="K17"/>
    </sheetView>
  </sheetViews>
  <sheetFormatPr baseColWidth="10" defaultColWidth="9.1640625" defaultRowHeight="13"/>
  <cols>
    <col min="1" max="1" width="5.5" style="181" customWidth="1"/>
    <col min="2" max="2" width="4.5" style="184" customWidth="1"/>
    <col min="3" max="3" width="6" style="184" customWidth="1"/>
    <col min="4" max="4" width="12.6640625" style="194" customWidth="1"/>
    <col min="5" max="5" width="94.33203125" style="163" customWidth="1"/>
    <col min="6" max="6" width="7.6640625" style="184" customWidth="1"/>
    <col min="7" max="7" width="9.83203125" style="181" customWidth="1"/>
    <col min="8" max="8" width="13.1640625" style="181" customWidth="1"/>
    <col min="9" max="9" width="15.5" style="181" customWidth="1"/>
    <col min="10" max="16384" width="9.1640625" style="81"/>
  </cols>
  <sheetData>
    <row r="1" spans="1:10" s="172" customFormat="1" ht="18">
      <c r="A1" s="200" t="s">
        <v>292</v>
      </c>
      <c r="B1" s="201"/>
      <c r="C1" s="201"/>
      <c r="D1" s="187"/>
      <c r="E1" s="187"/>
      <c r="F1" s="201"/>
      <c r="G1" s="201"/>
      <c r="H1" s="201"/>
      <c r="I1" s="201"/>
    </row>
    <row r="2" spans="1:10" s="172" customFormat="1">
      <c r="A2" s="202" t="s">
        <v>63</v>
      </c>
      <c r="B2" s="201"/>
      <c r="C2" s="135" t="str">
        <f>'Krycí list'!E5</f>
        <v>Učebna pro výuku cizích jazyků</v>
      </c>
      <c r="D2" s="188"/>
      <c r="E2" s="188"/>
      <c r="F2" s="201"/>
      <c r="G2" s="201"/>
      <c r="H2" s="201"/>
      <c r="I2" s="201"/>
    </row>
    <row r="3" spans="1:10" s="172" customFormat="1">
      <c r="A3" s="202" t="s">
        <v>64</v>
      </c>
      <c r="B3" s="201"/>
      <c r="C3" s="308" t="str">
        <f>'Krycí list'!E7</f>
        <v>Základní škola, Příbram VII, Bratří Čapků 279, p. o.</v>
      </c>
      <c r="D3" s="309"/>
      <c r="E3" s="309"/>
      <c r="F3" s="201"/>
      <c r="G3" s="201"/>
      <c r="H3" s="201"/>
      <c r="I3" s="135"/>
    </row>
    <row r="4" spans="1:10" s="172" customFormat="1">
      <c r="A4" s="202" t="s">
        <v>65</v>
      </c>
      <c r="B4" s="201"/>
      <c r="C4" s="135" t="str">
        <f>'Krycí list'!E9</f>
        <v>OCENĚNÝ SOUPIS PRACÍ A DODÁVEK A SLUŽEB</v>
      </c>
      <c r="D4" s="188"/>
      <c r="E4" s="188"/>
      <c r="F4" s="201"/>
      <c r="G4" s="201"/>
      <c r="H4" s="201"/>
      <c r="I4" s="135"/>
    </row>
    <row r="5" spans="1:10" s="172" customFormat="1">
      <c r="A5" s="201" t="s">
        <v>85</v>
      </c>
      <c r="B5" s="201"/>
      <c r="C5" s="135" t="str">
        <f>'Krycí list'!P5</f>
        <v xml:space="preserve"> </v>
      </c>
      <c r="D5" s="188"/>
      <c r="E5" s="188"/>
      <c r="F5" s="201"/>
      <c r="G5" s="201"/>
      <c r="H5" s="201"/>
      <c r="I5" s="135"/>
    </row>
    <row r="6" spans="1:10" s="172" customFormat="1">
      <c r="A6" s="201"/>
      <c r="B6" s="201"/>
      <c r="C6" s="135"/>
      <c r="D6" s="188"/>
      <c r="E6" s="188"/>
      <c r="F6" s="201"/>
      <c r="G6" s="201"/>
      <c r="H6" s="201"/>
      <c r="I6" s="135"/>
    </row>
    <row r="7" spans="1:10" s="172" customFormat="1">
      <c r="A7" s="201" t="s">
        <v>67</v>
      </c>
      <c r="B7" s="201"/>
      <c r="C7" s="308" t="str">
        <f>'Krycí list'!E26</f>
        <v>Základní škola, Příbram VII, Bratří Čapků 279, p. o.</v>
      </c>
      <c r="D7" s="309"/>
      <c r="E7" s="309"/>
      <c r="F7" s="201"/>
      <c r="G7" s="201"/>
      <c r="H7" s="201"/>
      <c r="I7" s="135"/>
    </row>
    <row r="8" spans="1:10" s="172" customFormat="1">
      <c r="A8" s="201" t="s">
        <v>68</v>
      </c>
      <c r="B8" s="201"/>
      <c r="C8" s="308" t="str">
        <f>'Krycí list'!E28</f>
        <v xml:space="preserve"> </v>
      </c>
      <c r="D8" s="309"/>
      <c r="E8" s="188"/>
      <c r="F8" s="201"/>
      <c r="G8" s="201"/>
      <c r="H8" s="201"/>
      <c r="I8" s="135"/>
    </row>
    <row r="9" spans="1:10" s="172" customFormat="1">
      <c r="A9" s="201" t="s">
        <v>69</v>
      </c>
      <c r="B9" s="201"/>
      <c r="C9" s="310">
        <f>'Krycí list'!O31</f>
        <v>0</v>
      </c>
      <c r="D9" s="309"/>
      <c r="E9" s="188"/>
      <c r="F9" s="201"/>
      <c r="G9" s="201"/>
      <c r="H9" s="201"/>
      <c r="I9" s="135"/>
    </row>
    <row r="10" spans="1:10" s="172" customFormat="1">
      <c r="A10" s="201"/>
      <c r="B10" s="201"/>
      <c r="C10" s="201"/>
      <c r="D10" s="187"/>
      <c r="E10" s="187"/>
      <c r="F10" s="201"/>
      <c r="G10" s="201"/>
      <c r="H10" s="201"/>
      <c r="I10" s="201"/>
    </row>
    <row r="11" spans="1:10" s="199" customFormat="1" ht="50.25" customHeight="1">
      <c r="A11" s="178" t="s">
        <v>86</v>
      </c>
      <c r="B11" s="136" t="s">
        <v>87</v>
      </c>
      <c r="C11" s="136" t="s">
        <v>88</v>
      </c>
      <c r="D11" s="136" t="s">
        <v>233</v>
      </c>
      <c r="E11" s="136" t="s">
        <v>230</v>
      </c>
      <c r="F11" s="136" t="s">
        <v>89</v>
      </c>
      <c r="G11" s="136" t="s">
        <v>90</v>
      </c>
      <c r="H11" s="136" t="s">
        <v>231</v>
      </c>
      <c r="I11" s="136" t="s">
        <v>232</v>
      </c>
      <c r="J11" s="136" t="s">
        <v>521</v>
      </c>
    </row>
    <row r="12" spans="1:10" s="184" customFormat="1">
      <c r="A12" s="179">
        <v>1</v>
      </c>
      <c r="B12" s="145">
        <v>2</v>
      </c>
      <c r="C12" s="145">
        <v>3</v>
      </c>
      <c r="D12" s="137">
        <v>4</v>
      </c>
      <c r="E12" s="137">
        <v>5</v>
      </c>
      <c r="F12" s="145">
        <v>6</v>
      </c>
      <c r="G12" s="145">
        <v>7</v>
      </c>
      <c r="H12" s="145">
        <v>8</v>
      </c>
      <c r="I12" s="145">
        <v>9</v>
      </c>
      <c r="J12" s="145">
        <v>10</v>
      </c>
    </row>
    <row r="13" spans="1:10">
      <c r="A13" s="180"/>
      <c r="B13" s="182"/>
      <c r="C13" s="182"/>
      <c r="D13" s="189"/>
      <c r="E13" s="155"/>
      <c r="F13" s="182"/>
      <c r="G13" s="180"/>
      <c r="H13" s="180"/>
      <c r="I13" s="180"/>
      <c r="J13" s="180"/>
    </row>
    <row r="14" spans="1:10" s="138" customFormat="1" ht="14">
      <c r="A14" s="175"/>
      <c r="B14" s="144"/>
      <c r="C14" s="185"/>
      <c r="D14" s="190" t="s">
        <v>431</v>
      </c>
      <c r="E14" s="156" t="s">
        <v>194</v>
      </c>
      <c r="F14" s="185"/>
      <c r="G14" s="173"/>
      <c r="H14" s="324"/>
      <c r="I14" s="320">
        <f>SUBTOTAL(9,I15:I24)</f>
        <v>0</v>
      </c>
      <c r="J14" s="324"/>
    </row>
    <row r="15" spans="1:10" s="134" customFormat="1" ht="14">
      <c r="A15" s="142"/>
      <c r="B15" s="140"/>
      <c r="C15" s="140"/>
      <c r="D15" s="192"/>
      <c r="E15" s="154" t="s">
        <v>194</v>
      </c>
      <c r="F15" s="140"/>
      <c r="G15" s="174"/>
      <c r="H15" s="325"/>
      <c r="I15" s="319">
        <f>SUBTOTAL(9,I16:I24)</f>
        <v>0</v>
      </c>
      <c r="J15" s="326"/>
    </row>
    <row r="16" spans="1:10" s="134" customFormat="1" ht="98">
      <c r="A16" s="142">
        <v>1</v>
      </c>
      <c r="B16" s="140"/>
      <c r="C16" s="140" t="s">
        <v>247</v>
      </c>
      <c r="D16" s="266" t="s">
        <v>454</v>
      </c>
      <c r="E16" s="157" t="s">
        <v>488</v>
      </c>
      <c r="F16" s="140" t="s">
        <v>98</v>
      </c>
      <c r="G16" s="141">
        <v>24</v>
      </c>
      <c r="H16" s="321"/>
      <c r="I16" s="321">
        <f t="shared" ref="I16:I24" si="0">ROUND(G16*H16,2)</f>
        <v>0</v>
      </c>
      <c r="J16" s="326"/>
    </row>
    <row r="17" spans="1:10" s="134" customFormat="1" ht="126">
      <c r="A17" s="142">
        <v>2</v>
      </c>
      <c r="B17" s="140"/>
      <c r="C17" s="140" t="s">
        <v>247</v>
      </c>
      <c r="D17" s="266" t="s">
        <v>455</v>
      </c>
      <c r="E17" s="157" t="s">
        <v>489</v>
      </c>
      <c r="F17" s="140" t="s">
        <v>98</v>
      </c>
      <c r="G17" s="141">
        <v>1</v>
      </c>
      <c r="H17" s="321"/>
      <c r="I17" s="321">
        <f t="shared" si="0"/>
        <v>0</v>
      </c>
      <c r="J17" s="326"/>
    </row>
    <row r="18" spans="1:10" s="134" customFormat="1" ht="306">
      <c r="A18" s="142">
        <v>3</v>
      </c>
      <c r="B18" s="140"/>
      <c r="C18" s="140" t="s">
        <v>247</v>
      </c>
      <c r="D18" s="266" t="s">
        <v>456</v>
      </c>
      <c r="E18" s="157" t="s">
        <v>490</v>
      </c>
      <c r="F18" s="140" t="s">
        <v>98</v>
      </c>
      <c r="G18" s="141">
        <v>1</v>
      </c>
      <c r="H18" s="321"/>
      <c r="I18" s="321">
        <f t="shared" si="0"/>
        <v>0</v>
      </c>
      <c r="J18" s="326"/>
    </row>
    <row r="19" spans="1:10" s="134" customFormat="1" ht="210">
      <c r="A19" s="142">
        <v>4</v>
      </c>
      <c r="B19" s="140"/>
      <c r="C19" s="140" t="s">
        <v>247</v>
      </c>
      <c r="D19" s="266" t="s">
        <v>457</v>
      </c>
      <c r="E19" s="157" t="s">
        <v>491</v>
      </c>
      <c r="F19" s="140" t="s">
        <v>98</v>
      </c>
      <c r="G19" s="141">
        <v>24</v>
      </c>
      <c r="H19" s="321"/>
      <c r="I19" s="321">
        <f t="shared" si="0"/>
        <v>0</v>
      </c>
      <c r="J19" s="326"/>
    </row>
    <row r="20" spans="1:10" s="134" customFormat="1" ht="42">
      <c r="A20" s="142">
        <v>5</v>
      </c>
      <c r="B20" s="140"/>
      <c r="C20" s="140" t="s">
        <v>247</v>
      </c>
      <c r="D20" s="266" t="s">
        <v>458</v>
      </c>
      <c r="E20" s="157" t="s">
        <v>459</v>
      </c>
      <c r="F20" s="140" t="s">
        <v>98</v>
      </c>
      <c r="G20" s="141">
        <v>1</v>
      </c>
      <c r="H20" s="321"/>
      <c r="I20" s="321">
        <f t="shared" si="0"/>
        <v>0</v>
      </c>
      <c r="J20" s="326"/>
    </row>
    <row r="21" spans="1:10" s="143" customFormat="1" ht="56">
      <c r="A21" s="142">
        <v>6</v>
      </c>
      <c r="B21" s="140"/>
      <c r="C21" s="140" t="s">
        <v>247</v>
      </c>
      <c r="D21" s="266" t="s">
        <v>460</v>
      </c>
      <c r="E21" s="157" t="s">
        <v>492</v>
      </c>
      <c r="F21" s="140" t="s">
        <v>98</v>
      </c>
      <c r="G21" s="141">
        <v>2</v>
      </c>
      <c r="H21" s="321"/>
      <c r="I21" s="321">
        <f t="shared" si="0"/>
        <v>0</v>
      </c>
      <c r="J21" s="330"/>
    </row>
    <row r="22" spans="1:10" s="143" customFormat="1" ht="84">
      <c r="A22" s="142">
        <v>7</v>
      </c>
      <c r="B22" s="140"/>
      <c r="C22" s="140" t="s">
        <v>247</v>
      </c>
      <c r="D22" s="266" t="s">
        <v>461</v>
      </c>
      <c r="E22" s="157" t="s">
        <v>493</v>
      </c>
      <c r="F22" s="140" t="s">
        <v>98</v>
      </c>
      <c r="G22" s="141">
        <v>3</v>
      </c>
      <c r="H22" s="321"/>
      <c r="I22" s="321">
        <f t="shared" si="0"/>
        <v>0</v>
      </c>
      <c r="J22" s="330"/>
    </row>
    <row r="23" spans="1:10" s="143" customFormat="1" ht="154">
      <c r="A23" s="142">
        <v>8</v>
      </c>
      <c r="B23" s="140"/>
      <c r="C23" s="140" t="s">
        <v>247</v>
      </c>
      <c r="D23" s="266" t="s">
        <v>462</v>
      </c>
      <c r="E23" s="157" t="s">
        <v>463</v>
      </c>
      <c r="F23" s="140" t="s">
        <v>98</v>
      </c>
      <c r="G23" s="141">
        <v>2</v>
      </c>
      <c r="H23" s="321"/>
      <c r="I23" s="321">
        <f t="shared" si="0"/>
        <v>0</v>
      </c>
      <c r="J23" s="330"/>
    </row>
    <row r="24" spans="1:10" s="143" customFormat="1" ht="112">
      <c r="A24" s="142">
        <v>9</v>
      </c>
      <c r="B24" s="140"/>
      <c r="C24" s="140" t="s">
        <v>247</v>
      </c>
      <c r="D24" s="266" t="s">
        <v>464</v>
      </c>
      <c r="E24" s="157" t="s">
        <v>494</v>
      </c>
      <c r="F24" s="140" t="s">
        <v>98</v>
      </c>
      <c r="G24" s="141">
        <v>2</v>
      </c>
      <c r="H24" s="321"/>
      <c r="I24" s="321">
        <f t="shared" si="0"/>
        <v>0</v>
      </c>
      <c r="J24" s="330"/>
    </row>
    <row r="25" spans="1:10" ht="14">
      <c r="A25" s="176"/>
      <c r="B25" s="183"/>
      <c r="C25" s="183"/>
      <c r="D25" s="193"/>
      <c r="E25" s="162" t="s">
        <v>234</v>
      </c>
      <c r="F25" s="183"/>
      <c r="G25" s="196"/>
      <c r="H25" s="327"/>
      <c r="I25" s="328">
        <f>SUBTOTAL(9,I14:I24)</f>
        <v>0</v>
      </c>
      <c r="J25" s="329"/>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3823-22F9-4389-B649-84FC9B61081E}">
  <dimension ref="B1:D28"/>
  <sheetViews>
    <sheetView zoomScaleNormal="100" workbookViewId="0">
      <selection activeCell="D29" sqref="D29"/>
    </sheetView>
  </sheetViews>
  <sheetFormatPr baseColWidth="10" defaultColWidth="9.1640625" defaultRowHeight="13"/>
  <cols>
    <col min="1" max="1" width="9.1640625" style="271"/>
    <col min="2" max="2" width="71.33203125" style="271" customWidth="1"/>
    <col min="3" max="3" width="9.1640625" style="271"/>
    <col min="4" max="4" width="13.6640625" style="271" customWidth="1"/>
    <col min="5" max="16384" width="9.1640625" style="271"/>
  </cols>
  <sheetData>
    <row r="1" spans="2:4">
      <c r="B1" s="269" t="s">
        <v>71</v>
      </c>
      <c r="C1" s="269" t="s">
        <v>89</v>
      </c>
      <c r="D1" s="270" t="s">
        <v>497</v>
      </c>
    </row>
    <row r="2" spans="2:4" ht="50.25" customHeight="1" thickBot="1">
      <c r="B2" s="272" t="s">
        <v>498</v>
      </c>
      <c r="C2" s="273"/>
      <c r="D2" s="273"/>
    </row>
    <row r="3" spans="2:4" ht="18" thickTop="1" thickBot="1">
      <c r="B3" s="274" t="s">
        <v>499</v>
      </c>
      <c r="C3" s="275" t="s">
        <v>93</v>
      </c>
      <c r="D3" s="276">
        <f>D4</f>
        <v>3</v>
      </c>
    </row>
    <row r="4" spans="2:4" s="280" customFormat="1" ht="14">
      <c r="B4" s="277" t="s">
        <v>516</v>
      </c>
      <c r="C4" s="278" t="s">
        <v>8</v>
      </c>
      <c r="D4" s="279">
        <v>3</v>
      </c>
    </row>
    <row r="6" spans="2:4" ht="17" thickBot="1">
      <c r="B6" s="274" t="s">
        <v>500</v>
      </c>
      <c r="C6" s="275" t="s">
        <v>93</v>
      </c>
      <c r="D6" s="276">
        <f>D7</f>
        <v>17.135000000000002</v>
      </c>
    </row>
    <row r="7" spans="2:4" s="280" customFormat="1">
      <c r="B7" s="280" t="s">
        <v>517</v>
      </c>
      <c r="D7" s="279">
        <v>17.135000000000002</v>
      </c>
    </row>
    <row r="9" spans="2:4" ht="17" thickBot="1">
      <c r="B9" s="274" t="s">
        <v>501</v>
      </c>
      <c r="C9" s="275" t="s">
        <v>93</v>
      </c>
      <c r="D9" s="276">
        <f>D22</f>
        <v>144.738415</v>
      </c>
    </row>
    <row r="10" spans="2:4" ht="14">
      <c r="B10" s="281" t="s">
        <v>502</v>
      </c>
      <c r="C10" s="282"/>
      <c r="D10" s="283"/>
    </row>
    <row r="11" spans="2:4" s="280" customFormat="1" ht="14">
      <c r="B11" s="277" t="s">
        <v>518</v>
      </c>
      <c r="C11" s="284" t="s">
        <v>115</v>
      </c>
      <c r="D11" s="279">
        <v>32.213000000000001</v>
      </c>
    </row>
    <row r="12" spans="2:4" ht="14">
      <c r="B12" s="281" t="s">
        <v>503</v>
      </c>
      <c r="C12" s="237" t="s">
        <v>8</v>
      </c>
      <c r="D12" s="283"/>
    </row>
    <row r="13" spans="2:4" s="280" customFormat="1">
      <c r="B13" s="277">
        <v>3.1549999999999998</v>
      </c>
      <c r="C13" s="278" t="s">
        <v>115</v>
      </c>
      <c r="D13" s="279">
        <f>B13</f>
        <v>3.1549999999999998</v>
      </c>
    </row>
    <row r="14" spans="2:4" ht="14">
      <c r="B14" s="281" t="s">
        <v>504</v>
      </c>
      <c r="C14" s="237"/>
      <c r="D14" s="283"/>
    </row>
    <row r="15" spans="2:4" s="280" customFormat="1" ht="14">
      <c r="B15" s="285" t="s">
        <v>505</v>
      </c>
      <c r="C15" s="286" t="s">
        <v>93</v>
      </c>
      <c r="D15" s="287">
        <f>D11*D13</f>
        <v>101.632015</v>
      </c>
    </row>
    <row r="16" spans="2:4" ht="14">
      <c r="B16" s="281" t="s">
        <v>506</v>
      </c>
      <c r="C16" s="237"/>
      <c r="D16" s="283"/>
    </row>
    <row r="17" spans="2:4" s="280" customFormat="1">
      <c r="B17" s="277">
        <v>59.048000000000002</v>
      </c>
      <c r="C17" s="278" t="s">
        <v>93</v>
      </c>
      <c r="D17" s="279">
        <f>B17</f>
        <v>59.048000000000002</v>
      </c>
    </row>
    <row r="18" spans="2:4" ht="14">
      <c r="B18" s="281" t="s">
        <v>507</v>
      </c>
      <c r="C18" s="237" t="s">
        <v>8</v>
      </c>
      <c r="D18" s="283"/>
    </row>
    <row r="19" spans="2:4" s="280" customFormat="1" ht="14">
      <c r="B19" s="277" t="s">
        <v>519</v>
      </c>
      <c r="C19" s="278" t="s">
        <v>93</v>
      </c>
      <c r="D19" s="279">
        <v>4.1933999999999996</v>
      </c>
    </row>
    <row r="20" spans="2:4" ht="14">
      <c r="B20" s="281" t="s">
        <v>508</v>
      </c>
      <c r="C20" s="237" t="s">
        <v>8</v>
      </c>
      <c r="D20" s="283"/>
    </row>
    <row r="21" spans="2:4" s="280" customFormat="1" ht="14">
      <c r="B21" s="285" t="str">
        <f>_xlfn.CONCAT(B3," * -1 + ",B6," * -1")</f>
        <v>plocha dveří * -1 + plocha oken * -1</v>
      </c>
      <c r="C21" s="278"/>
      <c r="D21" s="287">
        <f>D4*-1+D7*-1</f>
        <v>-20.135000000000002</v>
      </c>
    </row>
    <row r="22" spans="2:4" ht="17" thickBot="1">
      <c r="B22" s="288" t="s">
        <v>509</v>
      </c>
      <c r="C22" s="289" t="s">
        <v>8</v>
      </c>
      <c r="D22" s="290">
        <f>SUM(D15:D21)</f>
        <v>144.738415</v>
      </c>
    </row>
    <row r="23" spans="2:4" ht="14" thickTop="1"/>
    <row r="24" spans="2:4" ht="17" thickBot="1">
      <c r="B24" s="274" t="s">
        <v>510</v>
      </c>
      <c r="C24" s="275" t="s">
        <v>115</v>
      </c>
      <c r="D24" s="276">
        <f>D25</f>
        <v>32.213000000000001</v>
      </c>
    </row>
    <row r="25" spans="2:4" s="280" customFormat="1">
      <c r="B25" s="291" t="str">
        <f>B10</f>
        <v>obvod místnosti</v>
      </c>
      <c r="C25" s="292"/>
      <c r="D25" s="293">
        <f>D11</f>
        <v>32.213000000000001</v>
      </c>
    </row>
    <row r="27" spans="2:4" ht="17" thickBot="1">
      <c r="B27" s="274" t="s">
        <v>511</v>
      </c>
      <c r="C27" s="275" t="s">
        <v>93</v>
      </c>
      <c r="D27" s="276">
        <f>D40</f>
        <v>0</v>
      </c>
    </row>
    <row r="28" spans="2:4">
      <c r="B28" s="271" t="s">
        <v>520</v>
      </c>
      <c r="C28" s="278" t="s">
        <v>93</v>
      </c>
      <c r="D28" s="271">
        <v>2.4409999999999998</v>
      </c>
    </row>
  </sheetData>
  <pageMargins left="0.7" right="0.7" top="0.78740157499999996" bottom="0.78740157499999996" header="0.3" footer="0.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baseColWidth="10" defaultColWidth="8.83203125" defaultRowHeight="13"/>
  <sheetData/>
  <sheetProtection formatCells="0" formatColumns="0" formatRows="0" insertColumns="0" insertRows="0" insertHyperlinks="0" deleteColumns="0" deleteRows="0" sort="0" autoFilter="0" pivotTables="0"/>
  <customSheetViews>
    <customSheetView guid="{65E3123D-ED26-44E3-A414-09EEEF825484}" state="hidden">
      <pageMargins left="0.69999998807907104" right="0.69999998807907104" top="0.75" bottom="0.75" header="0.30000001192092896" footer="0.30000001192092896"/>
      <pageSetup orientation="portrait" errors="blank"/>
    </customSheetView>
    <customSheetView guid="{82B4F4D9-5370-4303-A97E-2A49E01AF629}" state="hidden">
      <pageMargins left="0.69999998807907104" right="0.69999998807907104" top="0.75" bottom="0.75" header="0.30000001192092896" footer="0.30000001192092896"/>
      <pageSetup orientation="portrait" errors="blank"/>
    </customSheetView>
    <customSheetView guid="{D6CFA044-0C8C-4ECE-96A2-AFF3DD5E0425}" state="hidden">
      <pageMargins left="0.69999998807907104" right="0.69999998807907104" top="0.75" bottom="0.75" header="0.30000001192092896" footer="0.30000001192092896"/>
      <pageSetup orientation="portrait" errors="blank"/>
    </customSheetView>
  </customSheetViews>
  <pageMargins left="0.69999998807907104" right="0.69999998807907104" top="0.75" bottom="0.75" header="0.30000001192092896" footer="0.30000001192092896"/>
  <pageSetup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Krycí list</vt:lpstr>
      <vt:lpstr>Rekapitulace</vt:lpstr>
      <vt:lpstr>Stavba</vt:lpstr>
      <vt:lpstr>AVT</vt:lpstr>
      <vt:lpstr>Nábytek</vt:lpstr>
      <vt:lpstr>Seznam figur</vt:lpstr>
      <vt:lpstr>#Figury</vt:lpstr>
      <vt:lpstr>AVT!Názvy_tisku</vt:lpstr>
      <vt:lpstr>Nábytek!Názvy_tisku</vt:lpstr>
      <vt:lpstr>Rekapitulace!Názvy_tisku</vt:lpstr>
      <vt:lpstr>Stavba!Názvy_tisku</vt:lpstr>
      <vt:lpstr>AVT!Oblast_tisku</vt:lpstr>
      <vt:lpstr>Nábytek!Oblast_tisku</vt:lpstr>
      <vt:lpstr>'Seznam figur'!Oblast_tisku</vt:lpstr>
      <vt:lpstr>Stavba!Oblast_tisku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Veronika Bočková</cp:lastModifiedBy>
  <cp:lastPrinted>2019-11-21T13:12:23Z</cp:lastPrinted>
  <dcterms:created xsi:type="dcterms:W3CDTF">2006-04-27T05:25:48Z</dcterms:created>
  <dcterms:modified xsi:type="dcterms:W3CDTF">2024-12-21T17:52:01Z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